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480" yWindow="360" windowWidth="15600" windowHeight="7455"/>
  </bookViews>
  <sheets>
    <sheet name="tony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tony!$AE$3</definedName>
    <definedName name="DecSun1">DATE(CalendarYear,12,1)-WEEKDAY(DATE(CalendarYear,12,1))+1</definedName>
    <definedName name="FebSun1">DATE(CalendarYear,2,1)-WEEKDAY(DATE(CalendarYear,2,1))+1</definedName>
    <definedName name="ImportantDates">tony!#REF!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tony!$B$1:$AK$32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AJ30" i="4" l="1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J25" i="4"/>
  <c r="AI25" i="4"/>
  <c r="AH25" i="4"/>
  <c r="AG25" i="4"/>
  <c r="AF25" i="4"/>
  <c r="AE25" i="4"/>
  <c r="AD25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AA25" i="4"/>
  <c r="Z25" i="4"/>
  <c r="Y25" i="4"/>
  <c r="X25" i="4"/>
  <c r="W25" i="4"/>
  <c r="V25" i="4"/>
  <c r="U25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R25" i="4"/>
  <c r="Q25" i="4"/>
  <c r="P25" i="4"/>
  <c r="O25" i="4"/>
  <c r="N25" i="4"/>
  <c r="M25" i="4"/>
  <c r="L25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AJ21" i="4"/>
  <c r="AI21" i="4"/>
  <c r="AH21" i="4"/>
  <c r="AG21" i="4"/>
  <c r="AF21" i="4"/>
  <c r="AE21" i="4"/>
  <c r="AD21" i="4"/>
  <c r="AJ20" i="4"/>
  <c r="AI20" i="4"/>
  <c r="AH20" i="4"/>
  <c r="AG20" i="4"/>
  <c r="AF20" i="4"/>
  <c r="AE20" i="4"/>
  <c r="AD20" i="4"/>
  <c r="AJ19" i="4"/>
  <c r="AI19" i="4"/>
  <c r="AH19" i="4"/>
  <c r="AG19" i="4"/>
  <c r="AF19" i="4"/>
  <c r="AE19" i="4"/>
  <c r="AD19" i="4"/>
  <c r="AJ18" i="4"/>
  <c r="AI18" i="4"/>
  <c r="AH18" i="4"/>
  <c r="AG18" i="4"/>
  <c r="AF18" i="4"/>
  <c r="AE18" i="4"/>
  <c r="AD18" i="4"/>
  <c r="AJ17" i="4"/>
  <c r="AI17" i="4"/>
  <c r="AH17" i="4"/>
  <c r="AG17" i="4"/>
  <c r="AF17" i="4"/>
  <c r="AE17" i="4"/>
  <c r="AD17" i="4"/>
  <c r="AJ16" i="4"/>
  <c r="AI16" i="4"/>
  <c r="AH16" i="4"/>
  <c r="AG16" i="4"/>
  <c r="AF16" i="4"/>
  <c r="AE16" i="4"/>
  <c r="AD16" i="4"/>
  <c r="AA21" i="4"/>
  <c r="Z21" i="4"/>
  <c r="Y21" i="4"/>
  <c r="X21" i="4"/>
  <c r="W21" i="4"/>
  <c r="V21" i="4"/>
  <c r="U21" i="4"/>
  <c r="AA20" i="4"/>
  <c r="Z20" i="4"/>
  <c r="Y20" i="4"/>
  <c r="X20" i="4"/>
  <c r="W20" i="4"/>
  <c r="V20" i="4"/>
  <c r="U20" i="4"/>
  <c r="AA19" i="4"/>
  <c r="Z19" i="4"/>
  <c r="Y19" i="4"/>
  <c r="X19" i="4"/>
  <c r="W19" i="4"/>
  <c r="V19" i="4"/>
  <c r="U19" i="4"/>
  <c r="AA18" i="4"/>
  <c r="Z18" i="4"/>
  <c r="Y18" i="4"/>
  <c r="X18" i="4"/>
  <c r="W18" i="4"/>
  <c r="V18" i="4"/>
  <c r="U18" i="4"/>
  <c r="AA17" i="4"/>
  <c r="Z17" i="4"/>
  <c r="Y17" i="4"/>
  <c r="X17" i="4"/>
  <c r="W17" i="4"/>
  <c r="V17" i="4"/>
  <c r="U17" i="4"/>
  <c r="AA16" i="4"/>
  <c r="Z16" i="4"/>
  <c r="Y16" i="4"/>
  <c r="X16" i="4"/>
  <c r="W16" i="4"/>
  <c r="V16" i="4"/>
  <c r="U16" i="4"/>
  <c r="R21" i="4"/>
  <c r="Q21" i="4"/>
  <c r="P21" i="4"/>
  <c r="O21" i="4"/>
  <c r="N21" i="4"/>
  <c r="M21" i="4"/>
  <c r="L21" i="4"/>
  <c r="R20" i="4"/>
  <c r="Q20" i="4"/>
  <c r="P20" i="4"/>
  <c r="O20" i="4"/>
  <c r="N20" i="4"/>
  <c r="M20" i="4"/>
  <c r="L20" i="4"/>
  <c r="R19" i="4"/>
  <c r="Q19" i="4"/>
  <c r="P19" i="4"/>
  <c r="O19" i="4"/>
  <c r="N19" i="4"/>
  <c r="M19" i="4"/>
  <c r="L19" i="4"/>
  <c r="R18" i="4"/>
  <c r="Q18" i="4"/>
  <c r="P18" i="4"/>
  <c r="O18" i="4"/>
  <c r="N18" i="4"/>
  <c r="M18" i="4"/>
  <c r="L18" i="4"/>
  <c r="R17" i="4"/>
  <c r="Q17" i="4"/>
  <c r="P17" i="4"/>
  <c r="O17" i="4"/>
  <c r="N17" i="4"/>
  <c r="M17" i="4"/>
  <c r="L17" i="4"/>
  <c r="R16" i="4"/>
  <c r="Q16" i="4"/>
  <c r="P16" i="4"/>
  <c r="O16" i="4"/>
  <c r="N16" i="4"/>
  <c r="M16" i="4"/>
  <c r="L16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AJ12" i="4"/>
  <c r="AI12" i="4"/>
  <c r="AH12" i="4"/>
  <c r="AG12" i="4"/>
  <c r="AF12" i="4"/>
  <c r="AE12" i="4"/>
  <c r="AD12" i="4"/>
  <c r="AJ11" i="4"/>
  <c r="AI11" i="4"/>
  <c r="AH11" i="4"/>
  <c r="AG11" i="4"/>
  <c r="AF11" i="4"/>
  <c r="AE11" i="4"/>
  <c r="AD11" i="4"/>
  <c r="AJ10" i="4"/>
  <c r="AI10" i="4"/>
  <c r="AH10" i="4"/>
  <c r="AG10" i="4"/>
  <c r="AF10" i="4"/>
  <c r="AE10" i="4"/>
  <c r="AD10" i="4"/>
  <c r="AJ9" i="4"/>
  <c r="AI9" i="4"/>
  <c r="AH9" i="4"/>
  <c r="AG9" i="4"/>
  <c r="AF9" i="4"/>
  <c r="AE9" i="4"/>
  <c r="AD9" i="4"/>
  <c r="AJ8" i="4"/>
  <c r="AI8" i="4"/>
  <c r="AH8" i="4"/>
  <c r="AG8" i="4"/>
  <c r="AF8" i="4"/>
  <c r="AE8" i="4"/>
  <c r="AD8" i="4"/>
  <c r="AJ7" i="4"/>
  <c r="AI7" i="4"/>
  <c r="AH7" i="4"/>
  <c r="AG7" i="4"/>
  <c r="AF7" i="4"/>
  <c r="AE7" i="4"/>
  <c r="AD7" i="4"/>
  <c r="AA12" i="4"/>
  <c r="Z12" i="4"/>
  <c r="Y12" i="4"/>
  <c r="X12" i="4"/>
  <c r="W12" i="4"/>
  <c r="V12" i="4"/>
  <c r="U12" i="4"/>
  <c r="AA11" i="4"/>
  <c r="Z11" i="4"/>
  <c r="Y11" i="4"/>
  <c r="X11" i="4"/>
  <c r="W11" i="4"/>
  <c r="V11" i="4"/>
  <c r="U11" i="4"/>
  <c r="AA10" i="4"/>
  <c r="Z10" i="4"/>
  <c r="Y10" i="4"/>
  <c r="X10" i="4"/>
  <c r="W10" i="4"/>
  <c r="V10" i="4"/>
  <c r="U10" i="4"/>
  <c r="AA9" i="4"/>
  <c r="Z9" i="4"/>
  <c r="Y9" i="4"/>
  <c r="X9" i="4"/>
  <c r="W9" i="4"/>
  <c r="V9" i="4"/>
  <c r="U9" i="4"/>
  <c r="AA8" i="4"/>
  <c r="Z8" i="4"/>
  <c r="Y8" i="4"/>
  <c r="X8" i="4"/>
  <c r="W8" i="4"/>
  <c r="V8" i="4"/>
  <c r="U8" i="4"/>
  <c r="AA7" i="4"/>
  <c r="Z7" i="4"/>
  <c r="Y7" i="4"/>
  <c r="X7" i="4"/>
  <c r="W7" i="4"/>
  <c r="V7" i="4"/>
  <c r="U7" i="4"/>
  <c r="R12" i="4"/>
  <c r="Q12" i="4"/>
  <c r="P12" i="4"/>
  <c r="O12" i="4"/>
  <c r="N12" i="4"/>
  <c r="M12" i="4"/>
  <c r="L12" i="4"/>
  <c r="R11" i="4"/>
  <c r="Q11" i="4"/>
  <c r="P11" i="4"/>
  <c r="O11" i="4"/>
  <c r="N11" i="4"/>
  <c r="M11" i="4"/>
  <c r="L11" i="4"/>
  <c r="R10" i="4"/>
  <c r="Q10" i="4"/>
  <c r="P10" i="4"/>
  <c r="O10" i="4"/>
  <c r="N10" i="4"/>
  <c r="M10" i="4"/>
  <c r="L10" i="4"/>
  <c r="R9" i="4"/>
  <c r="Q9" i="4"/>
  <c r="P9" i="4"/>
  <c r="O9" i="4"/>
  <c r="N9" i="4"/>
  <c r="M9" i="4"/>
  <c r="L9" i="4"/>
  <c r="R8" i="4"/>
  <c r="Q8" i="4"/>
  <c r="P8" i="4"/>
  <c r="O8" i="4"/>
  <c r="N8" i="4"/>
  <c r="M8" i="4"/>
  <c r="L8" i="4"/>
  <c r="R7" i="4"/>
  <c r="Q7" i="4"/>
  <c r="P7" i="4"/>
  <c r="O7" i="4"/>
  <c r="N7" i="4"/>
  <c r="M7" i="4"/>
  <c r="L7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C7" i="4"/>
  <c r="AD23" i="4"/>
  <c r="U23" i="4"/>
  <c r="L23" i="4"/>
  <c r="C23" i="4"/>
  <c r="AD14" i="4"/>
  <c r="U14" i="4"/>
  <c r="L14" i="4"/>
  <c r="C14" i="4"/>
  <c r="AD5" i="4"/>
  <c r="U5" i="4"/>
  <c r="L5" i="4"/>
  <c r="C5" i="4"/>
</calcChain>
</file>

<file path=xl/sharedStrings.xml><?xml version="1.0" encoding="utf-8"?>
<sst xmlns="http://schemas.openxmlformats.org/spreadsheetml/2006/main" count="85" uniqueCount="6">
  <si>
    <t>S</t>
  </si>
  <si>
    <t>M</t>
  </si>
  <si>
    <t>T</t>
  </si>
  <si>
    <t>W</t>
  </si>
  <si>
    <t>F</t>
  </si>
  <si>
    <t>Tony Leung Chiu-Wai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</si>
</sst>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10" x14ac:knownFonts="1"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1"/>
      <name val="Calibri"/>
      <family val="2"/>
      <scheme val="minor"/>
    </font>
    <font>
      <b/>
      <sz val="28"/>
      <color theme="1" tint="0.14999847407452621"/>
      <name val="Cambria"/>
      <family val="1"/>
      <scheme val="major"/>
    </font>
    <font>
      <b/>
      <sz val="9"/>
      <color theme="1"/>
      <name val="Cambria"/>
      <family val="2"/>
      <scheme val="major"/>
    </font>
    <font>
      <b/>
      <sz val="9"/>
      <color theme="0" tint="-0.249977111117893"/>
      <name val="Calibri"/>
      <family val="2"/>
      <scheme val="minor"/>
    </font>
    <font>
      <b/>
      <sz val="24"/>
      <color theme="1" tint="0.14999847407452621"/>
      <name val="Cambria"/>
      <family val="1"/>
      <scheme val="maj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6" fillId="0" borderId="0" xfId="0" applyFont="1" applyFill="1" applyBorder="1" applyAlignment="1"/>
    <xf numFmtId="164" fontId="1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Border="1"/>
    <xf numFmtId="0" fontId="2" fillId="2" borderId="2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2" borderId="0" xfId="0" applyFont="1" applyFill="1" applyBorder="1" applyAlignment="1">
      <alignment horizontal="left"/>
    </xf>
    <xf numFmtId="0" fontId="0" fillId="0" borderId="0" xfId="0" applyBorder="1" applyAlignment="1"/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8" fillId="2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8" fillId="2" borderId="0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left"/>
    </xf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3</xdr:row>
          <xdr:rowOff>38100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36</xdr:col>
      <xdr:colOff>85194</xdr:colOff>
      <xdr:row>2</xdr:row>
      <xdr:rowOff>28575</xdr:rowOff>
    </xdr:from>
    <xdr:to>
      <xdr:col>38</xdr:col>
      <xdr:colOff>571499</xdr:colOff>
      <xdr:row>30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1844" y="476250"/>
          <a:ext cx="1314980" cy="4733924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AN32"/>
  <sheetViews>
    <sheetView showGridLines="0" tabSelected="1" zoomScaleNormal="100" workbookViewId="0">
      <selection activeCell="C23" sqref="C23:I23"/>
    </sheetView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  <col min="40" max="40" width="2.140625" customWidth="1"/>
  </cols>
  <sheetData>
    <row r="1" spans="2:40" ht="17.25" customHeight="1" x14ac:dyDescent="0.2"/>
    <row r="2" spans="2:40" ht="8.25" customHeight="1" x14ac:dyDescent="0.2">
      <c r="B2" s="9"/>
      <c r="C2" s="10"/>
      <c r="D2" s="10"/>
      <c r="E2" s="25"/>
      <c r="F2" s="25"/>
      <c r="G2" s="25"/>
      <c r="H2" s="25"/>
      <c r="I2" s="25"/>
      <c r="J2" s="25"/>
      <c r="K2" s="25"/>
      <c r="L2" s="25"/>
      <c r="M2" s="25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1"/>
      <c r="AL2" s="11"/>
      <c r="AM2" s="11"/>
      <c r="AN2" s="12"/>
    </row>
    <row r="3" spans="2:40" ht="27.75" customHeight="1" x14ac:dyDescent="0.5">
      <c r="B3" s="13"/>
      <c r="C3" s="26" t="s">
        <v>5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8">
        <v>2014</v>
      </c>
      <c r="AF3" s="28"/>
      <c r="AG3" s="28"/>
      <c r="AH3" s="28"/>
      <c r="AI3" s="28"/>
      <c r="AJ3" s="24"/>
      <c r="AK3" s="18"/>
      <c r="AL3" s="18"/>
      <c r="AM3" s="18"/>
      <c r="AN3" s="19"/>
    </row>
    <row r="4" spans="2:40" ht="10.5" customHeight="1" x14ac:dyDescent="0.45"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6"/>
      <c r="AH4" s="16"/>
      <c r="AI4" s="16"/>
      <c r="AJ4" s="17"/>
      <c r="AK4" s="18"/>
      <c r="AL4" s="18"/>
      <c r="AM4" s="18"/>
      <c r="AN4" s="19"/>
    </row>
    <row r="5" spans="2:40" ht="15.75" customHeight="1" x14ac:dyDescent="0.2">
      <c r="B5" s="13"/>
      <c r="C5" s="29">
        <f>DATE(CalendarYear,1,1)</f>
        <v>41640</v>
      </c>
      <c r="D5" s="29"/>
      <c r="E5" s="29"/>
      <c r="F5" s="29"/>
      <c r="G5" s="29"/>
      <c r="H5" s="29"/>
      <c r="I5" s="29"/>
      <c r="J5" s="3"/>
      <c r="K5" s="3"/>
      <c r="L5" s="29">
        <f>DATE(CalendarYear,2,1)</f>
        <v>41671</v>
      </c>
      <c r="M5" s="29"/>
      <c r="N5" s="29"/>
      <c r="O5" s="29"/>
      <c r="P5" s="29"/>
      <c r="Q5" s="29"/>
      <c r="R5" s="29"/>
      <c r="S5" s="3"/>
      <c r="T5" s="20"/>
      <c r="U5" s="29">
        <f>DATE(CalendarYear,3,1)</f>
        <v>41699</v>
      </c>
      <c r="V5" s="29"/>
      <c r="W5" s="29"/>
      <c r="X5" s="29"/>
      <c r="Y5" s="29"/>
      <c r="Z5" s="29"/>
      <c r="AA5" s="29"/>
      <c r="AB5" s="3"/>
      <c r="AC5" s="4"/>
      <c r="AD5" s="29">
        <f>DATE(CalendarYear,4,1)</f>
        <v>41730</v>
      </c>
      <c r="AE5" s="29"/>
      <c r="AF5" s="29"/>
      <c r="AG5" s="29"/>
      <c r="AH5" s="29"/>
      <c r="AI5" s="29"/>
      <c r="AJ5" s="29"/>
      <c r="AK5" s="18"/>
      <c r="AL5" s="18"/>
      <c r="AM5" s="18"/>
      <c r="AN5" s="19"/>
    </row>
    <row r="6" spans="2:40" x14ac:dyDescent="0.2">
      <c r="B6" s="13"/>
      <c r="C6" s="5" t="s">
        <v>1</v>
      </c>
      <c r="D6" s="5" t="s">
        <v>2</v>
      </c>
      <c r="E6" s="5" t="s">
        <v>3</v>
      </c>
      <c r="F6" s="5" t="s">
        <v>2</v>
      </c>
      <c r="G6" s="5" t="s">
        <v>4</v>
      </c>
      <c r="H6" s="5" t="s">
        <v>0</v>
      </c>
      <c r="I6" s="5" t="s">
        <v>0</v>
      </c>
      <c r="J6" s="5"/>
      <c r="K6" s="6"/>
      <c r="L6" s="5" t="s">
        <v>1</v>
      </c>
      <c r="M6" s="5" t="s">
        <v>2</v>
      </c>
      <c r="N6" s="5" t="s">
        <v>3</v>
      </c>
      <c r="O6" s="5" t="s">
        <v>2</v>
      </c>
      <c r="P6" s="5" t="s">
        <v>4</v>
      </c>
      <c r="Q6" s="5" t="s">
        <v>0</v>
      </c>
      <c r="R6" s="5" t="s">
        <v>0</v>
      </c>
      <c r="S6" s="5"/>
      <c r="T6" s="20"/>
      <c r="U6" s="5" t="s">
        <v>1</v>
      </c>
      <c r="V6" s="5" t="s">
        <v>2</v>
      </c>
      <c r="W6" s="5" t="s">
        <v>3</v>
      </c>
      <c r="X6" s="5" t="s">
        <v>2</v>
      </c>
      <c r="Y6" s="5" t="s">
        <v>4</v>
      </c>
      <c r="Z6" s="5" t="s">
        <v>0</v>
      </c>
      <c r="AA6" s="5" t="s">
        <v>0</v>
      </c>
      <c r="AB6" s="5"/>
      <c r="AC6" s="3"/>
      <c r="AD6" s="5" t="s">
        <v>1</v>
      </c>
      <c r="AE6" s="5" t="s">
        <v>2</v>
      </c>
      <c r="AF6" s="5" t="s">
        <v>3</v>
      </c>
      <c r="AG6" s="5" t="s">
        <v>2</v>
      </c>
      <c r="AH6" s="5" t="s">
        <v>4</v>
      </c>
      <c r="AI6" s="5" t="s">
        <v>0</v>
      </c>
      <c r="AJ6" s="5" t="s">
        <v>0</v>
      </c>
      <c r="AK6" s="18"/>
      <c r="AL6" s="18"/>
      <c r="AM6" s="18"/>
      <c r="AN6" s="19"/>
    </row>
    <row r="7" spans="2:40" x14ac:dyDescent="0.2">
      <c r="B7" s="13"/>
      <c r="C7" s="7" t="str">
        <f>IF(DAY(JanSun1)=1,"",IF(AND(YEAR(JanSun1+1)=CalendarYear,MONTH(JanSun1+1)=1),JanSun1+1,""))</f>
        <v/>
      </c>
      <c r="D7" s="7" t="str">
        <f>IF(DAY(JanSun1)=1,"",IF(AND(YEAR(JanSun1+2)=CalendarYear,MONTH(JanSun1+2)=1),JanSun1+2,""))</f>
        <v/>
      </c>
      <c r="E7" s="7">
        <f>IF(DAY(JanSun1)=1,"",IF(AND(YEAR(JanSun1+3)=CalendarYear,MONTH(JanSun1+3)=1),JanSun1+3,""))</f>
        <v>41640</v>
      </c>
      <c r="F7" s="7">
        <f>IF(DAY(JanSun1)=1,"",IF(AND(YEAR(JanSun1+4)=CalendarYear,MONTH(JanSun1+4)=1),JanSun1+4,""))</f>
        <v>41641</v>
      </c>
      <c r="G7" s="7">
        <f>IF(DAY(JanSun1)=1,"",IF(AND(YEAR(JanSun1+5)=CalendarYear,MONTH(JanSun1+5)=1),JanSun1+5,""))</f>
        <v>41642</v>
      </c>
      <c r="H7" s="7">
        <f>IF(DAY(JanSun1)=1,"",IF(AND(YEAR(JanSun1+6)=CalendarYear,MONTH(JanSun1+6)=1),JanSun1+6,""))</f>
        <v>41643</v>
      </c>
      <c r="I7" s="7">
        <f>IF(DAY(JanSun1)=1,IF(AND(YEAR(JanSun1)=CalendarYear,MONTH(JanSun1)=1),JanSun1,""),IF(AND(YEAR(JanSun1+7)=CalendarYear,MONTH(JanSun1+7)=1),JanSun1+7,""))</f>
        <v>41644</v>
      </c>
      <c r="J7" s="7"/>
      <c r="K7" s="7"/>
      <c r="L7" s="7" t="str">
        <f>IF(DAY(FebSun1)=1,"",IF(AND(YEAR(FebSun1+1)=CalendarYear,MONTH(FebSun1+1)=2),FebSun1+1,""))</f>
        <v/>
      </c>
      <c r="M7" s="7" t="str">
        <f>IF(DAY(FebSun1)=1,"",IF(AND(YEAR(FebSun1+2)=CalendarYear,MONTH(FebSun1+2)=2),FebSun1+2,""))</f>
        <v/>
      </c>
      <c r="N7" s="7" t="str">
        <f>IF(DAY(FebSun1)=1,"",IF(AND(YEAR(FebSun1+3)=CalendarYear,MONTH(FebSun1+3)=2),FebSun1+3,""))</f>
        <v/>
      </c>
      <c r="O7" s="7" t="str">
        <f>IF(DAY(FebSun1)=1,"",IF(AND(YEAR(FebSun1+4)=CalendarYear,MONTH(FebSun1+4)=2),FebSun1+4,""))</f>
        <v/>
      </c>
      <c r="P7" s="7" t="str">
        <f>IF(DAY(FebSun1)=1,"",IF(AND(YEAR(FebSun1+5)=CalendarYear,MONTH(FebSun1+5)=2),FebSun1+5,""))</f>
        <v/>
      </c>
      <c r="Q7" s="7">
        <f>IF(DAY(FebSun1)=1,"",IF(AND(YEAR(FebSun1+6)=CalendarYear,MONTH(FebSun1+6)=2),FebSun1+6,""))</f>
        <v>41671</v>
      </c>
      <c r="R7" s="7">
        <f>IF(DAY(FebSun1)=1,IF(AND(YEAR(FebSun1)=CalendarYear,MONTH(FebSun1)=2),FebSun1,""),IF(AND(YEAR(FebSun1+7)=CalendarYear,MONTH(FebSun1+7)=2),FebSun1+7,""))</f>
        <v>41672</v>
      </c>
      <c r="S7" s="7"/>
      <c r="T7" s="20"/>
      <c r="U7" s="7" t="str">
        <f>IF(DAY(MarSun1)=1,"",IF(AND(YEAR(MarSun1+1)=CalendarYear,MONTH(MarSun1+1)=3),MarSun1+1,""))</f>
        <v/>
      </c>
      <c r="V7" s="7" t="str">
        <f>IF(DAY(MarSun1)=1,"",IF(AND(YEAR(MarSun1+2)=CalendarYear,MONTH(MarSun1+2)=3),MarSun1+2,""))</f>
        <v/>
      </c>
      <c r="W7" s="7" t="str">
        <f>IF(DAY(MarSun1)=1,"",IF(AND(YEAR(MarSun1+3)=CalendarYear,MONTH(MarSun1+3)=3),MarSun1+3,""))</f>
        <v/>
      </c>
      <c r="X7" s="7" t="str">
        <f>IF(DAY(MarSun1)=1,"",IF(AND(YEAR(MarSun1+4)=CalendarYear,MONTH(MarSun1+4)=3),MarSun1+4,""))</f>
        <v/>
      </c>
      <c r="Y7" s="7" t="str">
        <f>IF(DAY(MarSun1)=1,"",IF(AND(YEAR(MarSun1+5)=CalendarYear,MONTH(MarSun1+5)=3),MarSun1+5,""))</f>
        <v/>
      </c>
      <c r="Z7" s="7">
        <f>IF(DAY(MarSun1)=1,"",IF(AND(YEAR(MarSun1+6)=CalendarYear,MONTH(MarSun1+6)=3),MarSun1+6,""))</f>
        <v>41699</v>
      </c>
      <c r="AA7" s="7">
        <f>IF(DAY(MarSun1)=1,IF(AND(YEAR(MarSun1)=CalendarYear,MONTH(MarSun1)=3),MarSun1,""),IF(AND(YEAR(MarSun1+7)=CalendarYear,MONTH(MarSun1+7)=3),MarSun1+7,""))</f>
        <v>41700</v>
      </c>
      <c r="AB7" s="7"/>
      <c r="AC7" s="6"/>
      <c r="AD7" s="7" t="str">
        <f>IF(DAY(AprSun1)=1,"",IF(AND(YEAR(AprSun1+1)=CalendarYear,MONTH(AprSun1+1)=4),AprSun1+1,""))</f>
        <v/>
      </c>
      <c r="AE7" s="7">
        <f>IF(DAY(AprSun1)=1,"",IF(AND(YEAR(AprSun1+2)=CalendarYear,MONTH(AprSun1+2)=4),AprSun1+2,""))</f>
        <v>41730</v>
      </c>
      <c r="AF7" s="7">
        <f>IF(DAY(AprSun1)=1,"",IF(AND(YEAR(AprSun1+3)=CalendarYear,MONTH(AprSun1+3)=4),AprSun1+3,""))</f>
        <v>41731</v>
      </c>
      <c r="AG7" s="7">
        <f>IF(DAY(AprSun1)=1,"",IF(AND(YEAR(AprSun1+4)=CalendarYear,MONTH(AprSun1+4)=4),AprSun1+4,""))</f>
        <v>41732</v>
      </c>
      <c r="AH7" s="7">
        <f>IF(DAY(AprSun1)=1,"",IF(AND(YEAR(AprSun1+5)=CalendarYear,MONTH(AprSun1+5)=4),AprSun1+5,""))</f>
        <v>41733</v>
      </c>
      <c r="AI7" s="7">
        <f>IF(DAY(AprSun1)=1,"",IF(AND(YEAR(AprSun1+6)=CalendarYear,MONTH(AprSun1+6)=4),AprSun1+6,""))</f>
        <v>41734</v>
      </c>
      <c r="AJ7" s="7">
        <f>IF(DAY(AprSun1)=1,IF(AND(YEAR(AprSun1)=CalendarYear,MONTH(AprSun1)=4),AprSun1,""),IF(AND(YEAR(AprSun1+7)=CalendarYear,MONTH(AprSun1+7)=4),AprSun1+7,""))</f>
        <v>41735</v>
      </c>
      <c r="AK7" s="18"/>
      <c r="AL7" s="18"/>
      <c r="AM7" s="18"/>
      <c r="AN7" s="19"/>
    </row>
    <row r="8" spans="2:40" x14ac:dyDescent="0.2">
      <c r="B8" s="13"/>
      <c r="C8" s="7">
        <f>IF(DAY(JanSun1)=1,IF(AND(YEAR(JanSun1+1)=CalendarYear,MONTH(JanSun1+1)=1),JanSun1+1,""),IF(AND(YEAR(JanSun1+8)=CalendarYear,MONTH(JanSun1+8)=1),JanSun1+8,""))</f>
        <v>41645</v>
      </c>
      <c r="D8" s="7">
        <f>IF(DAY(JanSun1)=1,IF(AND(YEAR(JanSun1+2)=CalendarYear,MONTH(JanSun1+2)=1),JanSun1+2,""),IF(AND(YEAR(JanSun1+9)=CalendarYear,MONTH(JanSun1+9)=1),JanSun1+9,""))</f>
        <v>41646</v>
      </c>
      <c r="E8" s="7">
        <f>IF(DAY(JanSun1)=1,IF(AND(YEAR(JanSun1+3)=CalendarYear,MONTH(JanSun1+3)=1),JanSun1+3,""),IF(AND(YEAR(JanSun1+10)=CalendarYear,MONTH(JanSun1+10)=1),JanSun1+10,""))</f>
        <v>41647</v>
      </c>
      <c r="F8" s="7">
        <f>IF(DAY(JanSun1)=1,IF(AND(YEAR(JanSun1+4)=CalendarYear,MONTH(JanSun1+4)=1),JanSun1+4,""),IF(AND(YEAR(JanSun1+11)=CalendarYear,MONTH(JanSun1+11)=1),JanSun1+11,""))</f>
        <v>41648</v>
      </c>
      <c r="G8" s="7">
        <f>IF(DAY(JanSun1)=1,IF(AND(YEAR(JanSun1+5)=CalendarYear,MONTH(JanSun1+5)=1),JanSun1+5,""),IF(AND(YEAR(JanSun1+12)=CalendarYear,MONTH(JanSun1+12)=1),JanSun1+12,""))</f>
        <v>41649</v>
      </c>
      <c r="H8" s="7">
        <f>IF(DAY(JanSun1)=1,IF(AND(YEAR(JanSun1+6)=CalendarYear,MONTH(JanSun1+6)=1),JanSun1+6,""),IF(AND(YEAR(JanSun1+13)=CalendarYear,MONTH(JanSun1+13)=1),JanSun1+13,""))</f>
        <v>41650</v>
      </c>
      <c r="I8" s="7">
        <f>IF(DAY(JanSun1)=1,IF(AND(YEAR(JanSun1+7)=CalendarYear,MONTH(JanSun1+7)=1),JanSun1+7,""),IF(AND(YEAR(JanSun1+14)=CalendarYear,MONTH(JanSun1+14)=1),JanSun1+14,""))</f>
        <v>41651</v>
      </c>
      <c r="J8" s="7"/>
      <c r="K8" s="7"/>
      <c r="L8" s="7">
        <f>IF(DAY(FebSun1)=1,IF(AND(YEAR(FebSun1+1)=CalendarYear,MONTH(FebSun1+1)=2),FebSun1+1,""),IF(AND(YEAR(FebSun1+8)=CalendarYear,MONTH(FebSun1+8)=2),FebSun1+8,""))</f>
        <v>41673</v>
      </c>
      <c r="M8" s="7">
        <f>IF(DAY(FebSun1)=1,IF(AND(YEAR(FebSun1+2)=CalendarYear,MONTH(FebSun1+2)=2),FebSun1+2,""),IF(AND(YEAR(FebSun1+9)=CalendarYear,MONTH(FebSun1+9)=2),FebSun1+9,""))</f>
        <v>41674</v>
      </c>
      <c r="N8" s="7">
        <f>IF(DAY(FebSun1)=1,IF(AND(YEAR(FebSun1+3)=CalendarYear,MONTH(FebSun1+3)=2),FebSun1+3,""),IF(AND(YEAR(FebSun1+10)=CalendarYear,MONTH(FebSun1+10)=2),FebSun1+10,""))</f>
        <v>41675</v>
      </c>
      <c r="O8" s="7">
        <f>IF(DAY(FebSun1)=1,IF(AND(YEAR(FebSun1+4)=CalendarYear,MONTH(FebSun1+4)=2),FebSun1+4,""),IF(AND(YEAR(FebSun1+11)=CalendarYear,MONTH(FebSun1+11)=2),FebSun1+11,""))</f>
        <v>41676</v>
      </c>
      <c r="P8" s="7">
        <f>IF(DAY(FebSun1)=1,IF(AND(YEAR(FebSun1+5)=CalendarYear,MONTH(FebSun1+5)=2),FebSun1+5,""),IF(AND(YEAR(FebSun1+12)=CalendarYear,MONTH(FebSun1+12)=2),FebSun1+12,""))</f>
        <v>41677</v>
      </c>
      <c r="Q8" s="7">
        <f>IF(DAY(FebSun1)=1,IF(AND(YEAR(FebSun1+6)=CalendarYear,MONTH(FebSun1+6)=2),FebSun1+6,""),IF(AND(YEAR(FebSun1+13)=CalendarYear,MONTH(FebSun1+13)=2),FebSun1+13,""))</f>
        <v>41678</v>
      </c>
      <c r="R8" s="7">
        <f>IF(DAY(FebSun1)=1,IF(AND(YEAR(FebSun1+7)=CalendarYear,MONTH(FebSun1+7)=2),FebSun1+7,""),IF(AND(YEAR(FebSun1+14)=CalendarYear,MONTH(FebSun1+14)=2),FebSun1+14,""))</f>
        <v>41679</v>
      </c>
      <c r="S8" s="7"/>
      <c r="T8" s="20"/>
      <c r="U8" s="7">
        <f>IF(DAY(MarSun1)=1,IF(AND(YEAR(MarSun1+1)=CalendarYear,MONTH(MarSun1+1)=3),MarSun1+1,""),IF(AND(YEAR(MarSun1+8)=CalendarYear,MONTH(MarSun1+8)=3),MarSun1+8,""))</f>
        <v>41701</v>
      </c>
      <c r="V8" s="7">
        <f>IF(DAY(MarSun1)=1,IF(AND(YEAR(MarSun1+2)=CalendarYear,MONTH(MarSun1+2)=3),MarSun1+2,""),IF(AND(YEAR(MarSun1+9)=CalendarYear,MONTH(MarSun1+9)=3),MarSun1+9,""))</f>
        <v>41702</v>
      </c>
      <c r="W8" s="7">
        <f>IF(DAY(MarSun1)=1,IF(AND(YEAR(MarSun1+3)=CalendarYear,MONTH(MarSun1+3)=3),MarSun1+3,""),IF(AND(YEAR(MarSun1+10)=CalendarYear,MONTH(MarSun1+10)=3),MarSun1+10,""))</f>
        <v>41703</v>
      </c>
      <c r="X8" s="7">
        <f>IF(DAY(MarSun1)=1,IF(AND(YEAR(MarSun1+4)=CalendarYear,MONTH(MarSun1+4)=3),MarSun1+4,""),IF(AND(YEAR(MarSun1+11)=CalendarYear,MONTH(MarSun1+11)=3),MarSun1+11,""))</f>
        <v>41704</v>
      </c>
      <c r="Y8" s="7">
        <f>IF(DAY(MarSun1)=1,IF(AND(YEAR(MarSun1+5)=CalendarYear,MONTH(MarSun1+5)=3),MarSun1+5,""),IF(AND(YEAR(MarSun1+12)=CalendarYear,MONTH(MarSun1+12)=3),MarSun1+12,""))</f>
        <v>41705</v>
      </c>
      <c r="Z8" s="7">
        <f>IF(DAY(MarSun1)=1,IF(AND(YEAR(MarSun1+6)=CalendarYear,MONTH(MarSun1+6)=3),MarSun1+6,""),IF(AND(YEAR(MarSun1+13)=CalendarYear,MONTH(MarSun1+13)=3),MarSun1+13,""))</f>
        <v>41706</v>
      </c>
      <c r="AA8" s="7">
        <f>IF(DAY(MarSun1)=1,IF(AND(YEAR(MarSun1+7)=CalendarYear,MONTH(MarSun1+7)=3),MarSun1+7,""),IF(AND(YEAR(MarSun1+14)=CalendarYear,MONTH(MarSun1+14)=3),MarSun1+14,""))</f>
        <v>41707</v>
      </c>
      <c r="AB8" s="7"/>
      <c r="AC8" s="7"/>
      <c r="AD8" s="7">
        <f>IF(DAY(AprSun1)=1,IF(AND(YEAR(AprSun1+1)=CalendarYear,MONTH(AprSun1+1)=4),AprSun1+1,""),IF(AND(YEAR(AprSun1+8)=CalendarYear,MONTH(AprSun1+8)=4),AprSun1+8,""))</f>
        <v>41736</v>
      </c>
      <c r="AE8" s="7">
        <f>IF(DAY(AprSun1)=1,IF(AND(YEAR(AprSun1+2)=CalendarYear,MONTH(AprSun1+2)=4),AprSun1+2,""),IF(AND(YEAR(AprSun1+9)=CalendarYear,MONTH(AprSun1+9)=4),AprSun1+9,""))</f>
        <v>41737</v>
      </c>
      <c r="AF8" s="7">
        <f>IF(DAY(AprSun1)=1,IF(AND(YEAR(AprSun1+3)=CalendarYear,MONTH(AprSun1+3)=4),AprSun1+3,""),IF(AND(YEAR(AprSun1+10)=CalendarYear,MONTH(AprSun1+10)=4),AprSun1+10,""))</f>
        <v>41738</v>
      </c>
      <c r="AG8" s="7">
        <f>IF(DAY(AprSun1)=1,IF(AND(YEAR(AprSun1+4)=CalendarYear,MONTH(AprSun1+4)=4),AprSun1+4,""),IF(AND(YEAR(AprSun1+11)=CalendarYear,MONTH(AprSun1+11)=4),AprSun1+11,""))</f>
        <v>41739</v>
      </c>
      <c r="AH8" s="7">
        <f>IF(DAY(AprSun1)=1,IF(AND(YEAR(AprSun1+5)=CalendarYear,MONTH(AprSun1+5)=4),AprSun1+5,""),IF(AND(YEAR(AprSun1+12)=CalendarYear,MONTH(AprSun1+12)=4),AprSun1+12,""))</f>
        <v>41740</v>
      </c>
      <c r="AI8" s="7">
        <f>IF(DAY(AprSun1)=1,IF(AND(YEAR(AprSun1+6)=CalendarYear,MONTH(AprSun1+6)=4),AprSun1+6,""),IF(AND(YEAR(AprSun1+13)=CalendarYear,MONTH(AprSun1+13)=4),AprSun1+13,""))</f>
        <v>41741</v>
      </c>
      <c r="AJ8" s="7">
        <f>IF(DAY(AprSun1)=1,IF(AND(YEAR(AprSun1+7)=CalendarYear,MONTH(AprSun1+7)=4),AprSun1+7,""),IF(AND(YEAR(AprSun1+14)=CalendarYear,MONTH(AprSun1+14)=4),AprSun1+14,""))</f>
        <v>41742</v>
      </c>
      <c r="AK8" s="18"/>
      <c r="AL8" s="18"/>
      <c r="AM8" s="18"/>
      <c r="AN8" s="19"/>
    </row>
    <row r="9" spans="2:40" x14ac:dyDescent="0.2">
      <c r="B9" s="13"/>
      <c r="C9" s="7">
        <f>IF(DAY(JanSun1)=1,IF(AND(YEAR(JanSun1+8)=CalendarYear,MONTH(JanSun1+8)=1),JanSun1+8,""),IF(AND(YEAR(JanSun1+15)=CalendarYear,MONTH(JanSun1+15)=1),JanSun1+15,""))</f>
        <v>41652</v>
      </c>
      <c r="D9" s="7">
        <f>IF(DAY(JanSun1)=1,IF(AND(YEAR(JanSun1+9)=CalendarYear,MONTH(JanSun1+9)=1),JanSun1+9,""),IF(AND(YEAR(JanSun1+16)=CalendarYear,MONTH(JanSun1+16)=1),JanSun1+16,""))</f>
        <v>41653</v>
      </c>
      <c r="E9" s="7">
        <f>IF(DAY(JanSun1)=1,IF(AND(YEAR(JanSun1+10)=CalendarYear,MONTH(JanSun1+10)=1),JanSun1+10,""),IF(AND(YEAR(JanSun1+17)=CalendarYear,MONTH(JanSun1+17)=1),JanSun1+17,""))</f>
        <v>41654</v>
      </c>
      <c r="F9" s="7">
        <f>IF(DAY(JanSun1)=1,IF(AND(YEAR(JanSun1+11)=CalendarYear,MONTH(JanSun1+11)=1),JanSun1+11,""),IF(AND(YEAR(JanSun1+18)=CalendarYear,MONTH(JanSun1+18)=1),JanSun1+18,""))</f>
        <v>41655</v>
      </c>
      <c r="G9" s="7">
        <f>IF(DAY(JanSun1)=1,IF(AND(YEAR(JanSun1+12)=CalendarYear,MONTH(JanSun1+12)=1),JanSun1+12,""),IF(AND(YEAR(JanSun1+19)=CalendarYear,MONTH(JanSun1+19)=1),JanSun1+19,""))</f>
        <v>41656</v>
      </c>
      <c r="H9" s="7">
        <f>IF(DAY(JanSun1)=1,IF(AND(YEAR(JanSun1+13)=CalendarYear,MONTH(JanSun1+13)=1),JanSun1+13,""),IF(AND(YEAR(JanSun1+20)=CalendarYear,MONTH(JanSun1+20)=1),JanSun1+20,""))</f>
        <v>41657</v>
      </c>
      <c r="I9" s="7">
        <f>IF(DAY(JanSun1)=1,IF(AND(YEAR(JanSun1+14)=CalendarYear,MONTH(JanSun1+14)=1),JanSun1+14,""),IF(AND(YEAR(JanSun1+21)=CalendarYear,MONTH(JanSun1+21)=1),JanSun1+21,""))</f>
        <v>41658</v>
      </c>
      <c r="J9" s="7"/>
      <c r="K9" s="7"/>
      <c r="L9" s="7">
        <f>IF(DAY(FebSun1)=1,IF(AND(YEAR(FebSun1+8)=CalendarYear,MONTH(FebSun1+8)=2),FebSun1+8,""),IF(AND(YEAR(FebSun1+15)=CalendarYear,MONTH(FebSun1+15)=2),FebSun1+15,""))</f>
        <v>41680</v>
      </c>
      <c r="M9" s="7">
        <f>IF(DAY(FebSun1)=1,IF(AND(YEAR(FebSun1+9)=CalendarYear,MONTH(FebSun1+9)=2),FebSun1+9,""),IF(AND(YEAR(FebSun1+16)=CalendarYear,MONTH(FebSun1+16)=2),FebSun1+16,""))</f>
        <v>41681</v>
      </c>
      <c r="N9" s="7">
        <f>IF(DAY(FebSun1)=1,IF(AND(YEAR(FebSun1+10)=CalendarYear,MONTH(FebSun1+10)=2),FebSun1+10,""),IF(AND(YEAR(FebSun1+17)=CalendarYear,MONTH(FebSun1+17)=2),FebSun1+17,""))</f>
        <v>41682</v>
      </c>
      <c r="O9" s="7">
        <f>IF(DAY(FebSun1)=1,IF(AND(YEAR(FebSun1+11)=CalendarYear,MONTH(FebSun1+11)=2),FebSun1+11,""),IF(AND(YEAR(FebSun1+18)=CalendarYear,MONTH(FebSun1+18)=2),FebSun1+18,""))</f>
        <v>41683</v>
      </c>
      <c r="P9" s="7">
        <f>IF(DAY(FebSun1)=1,IF(AND(YEAR(FebSun1+12)=CalendarYear,MONTH(FebSun1+12)=2),FebSun1+12,""),IF(AND(YEAR(FebSun1+19)=CalendarYear,MONTH(FebSun1+19)=2),FebSun1+19,""))</f>
        <v>41684</v>
      </c>
      <c r="Q9" s="7">
        <f>IF(DAY(FebSun1)=1,IF(AND(YEAR(FebSun1+13)=CalendarYear,MONTH(FebSun1+13)=2),FebSun1+13,""),IF(AND(YEAR(FebSun1+20)=CalendarYear,MONTH(FebSun1+20)=2),FebSun1+20,""))</f>
        <v>41685</v>
      </c>
      <c r="R9" s="7">
        <f>IF(DAY(FebSun1)=1,IF(AND(YEAR(FebSun1+14)=CalendarYear,MONTH(FebSun1+14)=2),FebSun1+14,""),IF(AND(YEAR(FebSun1+21)=CalendarYear,MONTH(FebSun1+21)=2),FebSun1+21,""))</f>
        <v>41686</v>
      </c>
      <c r="S9" s="7"/>
      <c r="T9" s="20"/>
      <c r="U9" s="7">
        <f>IF(DAY(MarSun1)=1,IF(AND(YEAR(MarSun1+8)=CalendarYear,MONTH(MarSun1+8)=3),MarSun1+8,""),IF(AND(YEAR(MarSun1+15)=CalendarYear,MONTH(MarSun1+15)=3),MarSun1+15,""))</f>
        <v>41708</v>
      </c>
      <c r="V9" s="7">
        <f>IF(DAY(MarSun1)=1,IF(AND(YEAR(MarSun1+9)=CalendarYear,MONTH(MarSun1+9)=3),MarSun1+9,""),IF(AND(YEAR(MarSun1+16)=CalendarYear,MONTH(MarSun1+16)=3),MarSun1+16,""))</f>
        <v>41709</v>
      </c>
      <c r="W9" s="7">
        <f>IF(DAY(MarSun1)=1,IF(AND(YEAR(MarSun1+10)=CalendarYear,MONTH(MarSun1+10)=3),MarSun1+10,""),IF(AND(YEAR(MarSun1+17)=CalendarYear,MONTH(MarSun1+17)=3),MarSun1+17,""))</f>
        <v>41710</v>
      </c>
      <c r="X9" s="7">
        <f>IF(DAY(MarSun1)=1,IF(AND(YEAR(MarSun1+11)=CalendarYear,MONTH(MarSun1+11)=3),MarSun1+11,""),IF(AND(YEAR(MarSun1+18)=CalendarYear,MONTH(MarSun1+18)=3),MarSun1+18,""))</f>
        <v>41711</v>
      </c>
      <c r="Y9" s="7">
        <f>IF(DAY(MarSun1)=1,IF(AND(YEAR(MarSun1+12)=CalendarYear,MONTH(MarSun1+12)=3),MarSun1+12,""),IF(AND(YEAR(MarSun1+19)=CalendarYear,MONTH(MarSun1+19)=3),MarSun1+19,""))</f>
        <v>41712</v>
      </c>
      <c r="Z9" s="7">
        <f>IF(DAY(MarSun1)=1,IF(AND(YEAR(MarSun1+13)=CalendarYear,MONTH(MarSun1+13)=3),MarSun1+13,""),IF(AND(YEAR(MarSun1+20)=CalendarYear,MONTH(MarSun1+20)=3),MarSun1+20,""))</f>
        <v>41713</v>
      </c>
      <c r="AA9" s="7">
        <f>IF(DAY(MarSun1)=1,IF(AND(YEAR(MarSun1+14)=CalendarYear,MONTH(MarSun1+14)=3),MarSun1+14,""),IF(AND(YEAR(MarSun1+21)=CalendarYear,MONTH(MarSun1+21)=3),MarSun1+21,""))</f>
        <v>41714</v>
      </c>
      <c r="AB9" s="7"/>
      <c r="AC9" s="7"/>
      <c r="AD9" s="7">
        <f>IF(DAY(AprSun1)=1,IF(AND(YEAR(AprSun1+8)=CalendarYear,MONTH(AprSun1+8)=4),AprSun1+8,""),IF(AND(YEAR(AprSun1+15)=CalendarYear,MONTH(AprSun1+15)=4),AprSun1+15,""))</f>
        <v>41743</v>
      </c>
      <c r="AE9" s="7">
        <f>IF(DAY(AprSun1)=1,IF(AND(YEAR(AprSun1+9)=CalendarYear,MONTH(AprSun1+9)=4),AprSun1+9,""),IF(AND(YEAR(AprSun1+16)=CalendarYear,MONTH(AprSun1+16)=4),AprSun1+16,""))</f>
        <v>41744</v>
      </c>
      <c r="AF9" s="7">
        <f>IF(DAY(AprSun1)=1,IF(AND(YEAR(AprSun1+10)=CalendarYear,MONTH(AprSun1+10)=4),AprSun1+10,""),IF(AND(YEAR(AprSun1+17)=CalendarYear,MONTH(AprSun1+17)=4),AprSun1+17,""))</f>
        <v>41745</v>
      </c>
      <c r="AG9" s="7">
        <f>IF(DAY(AprSun1)=1,IF(AND(YEAR(AprSun1+11)=CalendarYear,MONTH(AprSun1+11)=4),AprSun1+11,""),IF(AND(YEAR(AprSun1+18)=CalendarYear,MONTH(AprSun1+18)=4),AprSun1+18,""))</f>
        <v>41746</v>
      </c>
      <c r="AH9" s="7">
        <f>IF(DAY(AprSun1)=1,IF(AND(YEAR(AprSun1+12)=CalendarYear,MONTH(AprSun1+12)=4),AprSun1+12,""),IF(AND(YEAR(AprSun1+19)=CalendarYear,MONTH(AprSun1+19)=4),AprSun1+19,""))</f>
        <v>41747</v>
      </c>
      <c r="AI9" s="7">
        <f>IF(DAY(AprSun1)=1,IF(AND(YEAR(AprSun1+13)=CalendarYear,MONTH(AprSun1+13)=4),AprSun1+13,""),IF(AND(YEAR(AprSun1+20)=CalendarYear,MONTH(AprSun1+20)=4),AprSun1+20,""))</f>
        <v>41748</v>
      </c>
      <c r="AJ9" s="7">
        <f>IF(DAY(AprSun1)=1,IF(AND(YEAR(AprSun1+14)=CalendarYear,MONTH(AprSun1+14)=4),AprSun1+14,""),IF(AND(YEAR(AprSun1+21)=CalendarYear,MONTH(AprSun1+21)=4),AprSun1+21,""))</f>
        <v>41749</v>
      </c>
      <c r="AK9" s="18"/>
      <c r="AL9" s="18"/>
      <c r="AM9" s="18"/>
      <c r="AN9" s="19"/>
    </row>
    <row r="10" spans="2:40" x14ac:dyDescent="0.2">
      <c r="B10" s="13"/>
      <c r="C10" s="7">
        <f>IF(DAY(JanSun1)=1,IF(AND(YEAR(JanSun1+15)=CalendarYear,MONTH(JanSun1+15)=1),JanSun1+15,""),IF(AND(YEAR(JanSun1+22)=CalendarYear,MONTH(JanSun1+22)=1),JanSun1+22,""))</f>
        <v>41659</v>
      </c>
      <c r="D10" s="7">
        <f>IF(DAY(JanSun1)=1,IF(AND(YEAR(JanSun1+16)=CalendarYear,MONTH(JanSun1+16)=1),JanSun1+16,""),IF(AND(YEAR(JanSun1+23)=CalendarYear,MONTH(JanSun1+23)=1),JanSun1+23,""))</f>
        <v>41660</v>
      </c>
      <c r="E10" s="7">
        <f>IF(DAY(JanSun1)=1,IF(AND(YEAR(JanSun1+17)=CalendarYear,MONTH(JanSun1+17)=1),JanSun1+17,""),IF(AND(YEAR(JanSun1+24)=CalendarYear,MONTH(JanSun1+24)=1),JanSun1+24,""))</f>
        <v>41661</v>
      </c>
      <c r="F10" s="7">
        <f>IF(DAY(JanSun1)=1,IF(AND(YEAR(JanSun1+18)=CalendarYear,MONTH(JanSun1+18)=1),JanSun1+18,""),IF(AND(YEAR(JanSun1+25)=CalendarYear,MONTH(JanSun1+25)=1),JanSun1+25,""))</f>
        <v>41662</v>
      </c>
      <c r="G10" s="7">
        <f>IF(DAY(JanSun1)=1,IF(AND(YEAR(JanSun1+19)=CalendarYear,MONTH(JanSun1+19)=1),JanSun1+19,""),IF(AND(YEAR(JanSun1+26)=CalendarYear,MONTH(JanSun1+26)=1),JanSun1+26,""))</f>
        <v>41663</v>
      </c>
      <c r="H10" s="7">
        <f>IF(DAY(JanSun1)=1,IF(AND(YEAR(JanSun1+20)=CalendarYear,MONTH(JanSun1+20)=1),JanSun1+20,""),IF(AND(YEAR(JanSun1+27)=CalendarYear,MONTH(JanSun1+27)=1),JanSun1+27,""))</f>
        <v>41664</v>
      </c>
      <c r="I10" s="7">
        <f>IF(DAY(JanSun1)=1,IF(AND(YEAR(JanSun1+21)=CalendarYear,MONTH(JanSun1+21)=1),JanSun1+21,""),IF(AND(YEAR(JanSun1+28)=CalendarYear,MONTH(JanSun1+28)=1),JanSun1+28,""))</f>
        <v>41665</v>
      </c>
      <c r="J10" s="7"/>
      <c r="K10" s="7"/>
      <c r="L10" s="7">
        <f>IF(DAY(FebSun1)=1,IF(AND(YEAR(FebSun1+15)=CalendarYear,MONTH(FebSun1+15)=2),FebSun1+15,""),IF(AND(YEAR(FebSun1+22)=CalendarYear,MONTH(FebSun1+22)=2),FebSun1+22,""))</f>
        <v>41687</v>
      </c>
      <c r="M10" s="7">
        <f>IF(DAY(FebSun1)=1,IF(AND(YEAR(FebSun1+16)=CalendarYear,MONTH(FebSun1+16)=2),FebSun1+16,""),IF(AND(YEAR(FebSun1+23)=CalendarYear,MONTH(FebSun1+23)=2),FebSun1+23,""))</f>
        <v>41688</v>
      </c>
      <c r="N10" s="7">
        <f>IF(DAY(FebSun1)=1,IF(AND(YEAR(FebSun1+17)=CalendarYear,MONTH(FebSun1+17)=2),FebSun1+17,""),IF(AND(YEAR(FebSun1+24)=CalendarYear,MONTH(FebSun1+24)=2),FebSun1+24,""))</f>
        <v>41689</v>
      </c>
      <c r="O10" s="7">
        <f>IF(DAY(FebSun1)=1,IF(AND(YEAR(FebSun1+18)=CalendarYear,MONTH(FebSun1+18)=2),FebSun1+18,""),IF(AND(YEAR(FebSun1+25)=CalendarYear,MONTH(FebSun1+25)=2),FebSun1+25,""))</f>
        <v>41690</v>
      </c>
      <c r="P10" s="7">
        <f>IF(DAY(FebSun1)=1,IF(AND(YEAR(FebSun1+19)=CalendarYear,MONTH(FebSun1+19)=2),FebSun1+19,""),IF(AND(YEAR(FebSun1+26)=CalendarYear,MONTH(FebSun1+26)=2),FebSun1+26,""))</f>
        <v>41691</v>
      </c>
      <c r="Q10" s="7">
        <f>IF(DAY(FebSun1)=1,IF(AND(YEAR(FebSun1+20)=CalendarYear,MONTH(FebSun1+20)=2),FebSun1+20,""),IF(AND(YEAR(FebSun1+27)=CalendarYear,MONTH(FebSun1+27)=2),FebSun1+27,""))</f>
        <v>41692</v>
      </c>
      <c r="R10" s="7">
        <f>IF(DAY(FebSun1)=1,IF(AND(YEAR(FebSun1+21)=CalendarYear,MONTH(FebSun1+21)=2),FebSun1+21,""),IF(AND(YEAR(FebSun1+28)=CalendarYear,MONTH(FebSun1+28)=2),FebSun1+28,""))</f>
        <v>41693</v>
      </c>
      <c r="S10" s="7"/>
      <c r="T10" s="20"/>
      <c r="U10" s="7">
        <f>IF(DAY(MarSun1)=1,IF(AND(YEAR(MarSun1+15)=CalendarYear,MONTH(MarSun1+15)=3),MarSun1+15,""),IF(AND(YEAR(MarSun1+22)=CalendarYear,MONTH(MarSun1+22)=3),MarSun1+22,""))</f>
        <v>41715</v>
      </c>
      <c r="V10" s="7">
        <f>IF(DAY(MarSun1)=1,IF(AND(YEAR(MarSun1+16)=CalendarYear,MONTH(MarSun1+16)=3),MarSun1+16,""),IF(AND(YEAR(MarSun1+23)=CalendarYear,MONTH(MarSun1+23)=3),MarSun1+23,""))</f>
        <v>41716</v>
      </c>
      <c r="W10" s="7">
        <f>IF(DAY(MarSun1)=1,IF(AND(YEAR(MarSun1+17)=CalendarYear,MONTH(MarSun1+17)=3),MarSun1+17,""),IF(AND(YEAR(MarSun1+24)=CalendarYear,MONTH(MarSun1+24)=3),MarSun1+24,""))</f>
        <v>41717</v>
      </c>
      <c r="X10" s="7">
        <f>IF(DAY(MarSun1)=1,IF(AND(YEAR(MarSun1+18)=CalendarYear,MONTH(MarSun1+18)=3),MarSun1+18,""),IF(AND(YEAR(MarSun1+25)=CalendarYear,MONTH(MarSun1+25)=3),MarSun1+25,""))</f>
        <v>41718</v>
      </c>
      <c r="Y10" s="7">
        <f>IF(DAY(MarSun1)=1,IF(AND(YEAR(MarSun1+19)=CalendarYear,MONTH(MarSun1+19)=3),MarSun1+19,""),IF(AND(YEAR(MarSun1+26)=CalendarYear,MONTH(MarSun1+26)=3),MarSun1+26,""))</f>
        <v>41719</v>
      </c>
      <c r="Z10" s="7">
        <f>IF(DAY(MarSun1)=1,IF(AND(YEAR(MarSun1+20)=CalendarYear,MONTH(MarSun1+20)=3),MarSun1+20,""),IF(AND(YEAR(MarSun1+27)=CalendarYear,MONTH(MarSun1+27)=3),MarSun1+27,""))</f>
        <v>41720</v>
      </c>
      <c r="AA10" s="7">
        <f>IF(DAY(MarSun1)=1,IF(AND(YEAR(MarSun1+21)=CalendarYear,MONTH(MarSun1+21)=3),MarSun1+21,""),IF(AND(YEAR(MarSun1+28)=CalendarYear,MONTH(MarSun1+28)=3),MarSun1+28,""))</f>
        <v>41721</v>
      </c>
      <c r="AB10" s="7"/>
      <c r="AC10" s="7"/>
      <c r="AD10" s="7">
        <f>IF(DAY(AprSun1)=1,IF(AND(YEAR(AprSun1+15)=CalendarYear,MONTH(AprSun1+15)=4),AprSun1+15,""),IF(AND(YEAR(AprSun1+22)=CalendarYear,MONTH(AprSun1+22)=4),AprSun1+22,""))</f>
        <v>41750</v>
      </c>
      <c r="AE10" s="7">
        <f>IF(DAY(AprSun1)=1,IF(AND(YEAR(AprSun1+16)=CalendarYear,MONTH(AprSun1+16)=4),AprSun1+16,""),IF(AND(YEAR(AprSun1+23)=CalendarYear,MONTH(AprSun1+23)=4),AprSun1+23,""))</f>
        <v>41751</v>
      </c>
      <c r="AF10" s="7">
        <f>IF(DAY(AprSun1)=1,IF(AND(YEAR(AprSun1+17)=CalendarYear,MONTH(AprSun1+17)=4),AprSun1+17,""),IF(AND(YEAR(AprSun1+24)=CalendarYear,MONTH(AprSun1+24)=4),AprSun1+24,""))</f>
        <v>41752</v>
      </c>
      <c r="AG10" s="7">
        <f>IF(DAY(AprSun1)=1,IF(AND(YEAR(AprSun1+18)=CalendarYear,MONTH(AprSun1+18)=4),AprSun1+18,""),IF(AND(YEAR(AprSun1+25)=CalendarYear,MONTH(AprSun1+25)=4),AprSun1+25,""))</f>
        <v>41753</v>
      </c>
      <c r="AH10" s="7">
        <f>IF(DAY(AprSun1)=1,IF(AND(YEAR(AprSun1+19)=CalendarYear,MONTH(AprSun1+19)=4),AprSun1+19,""),IF(AND(YEAR(AprSun1+26)=CalendarYear,MONTH(AprSun1+26)=4),AprSun1+26,""))</f>
        <v>41754</v>
      </c>
      <c r="AI10" s="7">
        <f>IF(DAY(AprSun1)=1,IF(AND(YEAR(AprSun1+20)=CalendarYear,MONTH(AprSun1+20)=4),AprSun1+20,""),IF(AND(YEAR(AprSun1+27)=CalendarYear,MONTH(AprSun1+27)=4),AprSun1+27,""))</f>
        <v>41755</v>
      </c>
      <c r="AJ10" s="7">
        <f>IF(DAY(AprSun1)=1,IF(AND(YEAR(AprSun1+21)=CalendarYear,MONTH(AprSun1+21)=4),AprSun1+21,""),IF(AND(YEAR(AprSun1+28)=CalendarYear,MONTH(AprSun1+28)=4),AprSun1+28,""))</f>
        <v>41756</v>
      </c>
      <c r="AK10" s="18"/>
      <c r="AL10" s="18"/>
      <c r="AM10" s="18"/>
      <c r="AN10" s="19"/>
    </row>
    <row r="11" spans="2:40" x14ac:dyDescent="0.2">
      <c r="B11" s="13"/>
      <c r="C11" s="7">
        <f>IF(DAY(JanSun1)=1,IF(AND(YEAR(JanSun1+22)=CalendarYear,MONTH(JanSun1+22)=1),JanSun1+22,""),IF(AND(YEAR(JanSun1+29)=CalendarYear,MONTH(JanSun1+29)=1),JanSun1+29,""))</f>
        <v>41666</v>
      </c>
      <c r="D11" s="7">
        <f>IF(DAY(JanSun1)=1,IF(AND(YEAR(JanSun1+23)=CalendarYear,MONTH(JanSun1+23)=1),JanSun1+23,""),IF(AND(YEAR(JanSun1+30)=CalendarYear,MONTH(JanSun1+30)=1),JanSun1+30,""))</f>
        <v>41667</v>
      </c>
      <c r="E11" s="7">
        <f>IF(DAY(JanSun1)=1,IF(AND(YEAR(JanSun1+24)=CalendarYear,MONTH(JanSun1+24)=1),JanSun1+24,""),IF(AND(YEAR(JanSun1+31)=CalendarYear,MONTH(JanSun1+31)=1),JanSun1+31,""))</f>
        <v>41668</v>
      </c>
      <c r="F11" s="7">
        <f>IF(DAY(JanSun1)=1,IF(AND(YEAR(JanSun1+25)=CalendarYear,MONTH(JanSun1+25)=1),JanSun1+25,""),IF(AND(YEAR(JanSun1+32)=CalendarYear,MONTH(JanSun1+32)=1),JanSun1+32,""))</f>
        <v>41669</v>
      </c>
      <c r="G11" s="7">
        <f>IF(DAY(JanSun1)=1,IF(AND(YEAR(JanSun1+26)=CalendarYear,MONTH(JanSun1+26)=1),JanSun1+26,""),IF(AND(YEAR(JanSun1+33)=CalendarYear,MONTH(JanSun1+33)=1),JanSun1+33,""))</f>
        <v>41670</v>
      </c>
      <c r="H11" s="7" t="str">
        <f>IF(DAY(JanSun1)=1,IF(AND(YEAR(JanSun1+27)=CalendarYear,MONTH(JanSun1+27)=1),JanSun1+27,""),IF(AND(YEAR(JanSun1+34)=CalendarYear,MONTH(JanSun1+34)=1),JanSun1+34,""))</f>
        <v/>
      </c>
      <c r="I11" s="7" t="str">
        <f>IF(DAY(JanSun1)=1,IF(AND(YEAR(JanSun1+28)=CalendarYear,MONTH(JanSun1+28)=1),JanSun1+28,""),IF(AND(YEAR(JanSun1+35)=CalendarYear,MONTH(JanSun1+35)=1),JanSun1+35,""))</f>
        <v/>
      </c>
      <c r="J11" s="7"/>
      <c r="K11" s="7"/>
      <c r="L11" s="7">
        <f>IF(DAY(FebSun1)=1,IF(AND(YEAR(FebSun1+22)=CalendarYear,MONTH(FebSun1+22)=2),FebSun1+22,""),IF(AND(YEAR(FebSun1+29)=CalendarYear,MONTH(FebSun1+29)=2),FebSun1+29,""))</f>
        <v>41694</v>
      </c>
      <c r="M11" s="7">
        <f>IF(DAY(FebSun1)=1,IF(AND(YEAR(FebSun1+23)=CalendarYear,MONTH(FebSun1+23)=2),FebSun1+23,""),IF(AND(YEAR(FebSun1+30)=CalendarYear,MONTH(FebSun1+30)=2),FebSun1+30,""))</f>
        <v>41695</v>
      </c>
      <c r="N11" s="7">
        <f>IF(DAY(FebSun1)=1,IF(AND(YEAR(FebSun1+24)=CalendarYear,MONTH(FebSun1+24)=2),FebSun1+24,""),IF(AND(YEAR(FebSun1+31)=CalendarYear,MONTH(FebSun1+31)=2),FebSun1+31,""))</f>
        <v>41696</v>
      </c>
      <c r="O11" s="7">
        <f>IF(DAY(FebSun1)=1,IF(AND(YEAR(FebSun1+25)=CalendarYear,MONTH(FebSun1+25)=2),FebSun1+25,""),IF(AND(YEAR(FebSun1+32)=CalendarYear,MONTH(FebSun1+32)=2),FebSun1+32,""))</f>
        <v>41697</v>
      </c>
      <c r="P11" s="7">
        <f>IF(DAY(FebSun1)=1,IF(AND(YEAR(FebSun1+26)=CalendarYear,MONTH(FebSun1+26)=2),FebSun1+26,""),IF(AND(YEAR(FebSun1+33)=CalendarYear,MONTH(FebSun1+33)=2),FebSun1+33,""))</f>
        <v>41698</v>
      </c>
      <c r="Q11" s="7" t="str">
        <f>IF(DAY(FebSun1)=1,IF(AND(YEAR(FebSun1+27)=CalendarYear,MONTH(FebSun1+27)=2),FebSun1+27,""),IF(AND(YEAR(FebSun1+34)=CalendarYear,MONTH(FebSun1+34)=2),FebSun1+34,""))</f>
        <v/>
      </c>
      <c r="R11" s="7" t="str">
        <f>IF(DAY(FebSun1)=1,IF(AND(YEAR(FebSun1+28)=CalendarYear,MONTH(FebSun1+28)=2),FebSun1+28,""),IF(AND(YEAR(FebSun1+35)=CalendarYear,MONTH(FebSun1+35)=2),FebSun1+35,""))</f>
        <v/>
      </c>
      <c r="S11" s="7"/>
      <c r="T11" s="20"/>
      <c r="U11" s="7">
        <f>IF(DAY(MarSun1)=1,IF(AND(YEAR(MarSun1+22)=CalendarYear,MONTH(MarSun1+22)=3),MarSun1+22,""),IF(AND(YEAR(MarSun1+29)=CalendarYear,MONTH(MarSun1+29)=3),MarSun1+29,""))</f>
        <v>41722</v>
      </c>
      <c r="V11" s="7">
        <f>IF(DAY(MarSun1)=1,IF(AND(YEAR(MarSun1+23)=CalendarYear,MONTH(MarSun1+23)=3),MarSun1+23,""),IF(AND(YEAR(MarSun1+30)=CalendarYear,MONTH(MarSun1+30)=3),MarSun1+30,""))</f>
        <v>41723</v>
      </c>
      <c r="W11" s="7">
        <f>IF(DAY(MarSun1)=1,IF(AND(YEAR(MarSun1+24)=CalendarYear,MONTH(MarSun1+24)=3),MarSun1+24,""),IF(AND(YEAR(MarSun1+31)=CalendarYear,MONTH(MarSun1+31)=3),MarSun1+31,""))</f>
        <v>41724</v>
      </c>
      <c r="X11" s="7">
        <f>IF(DAY(MarSun1)=1,IF(AND(YEAR(MarSun1+25)=CalendarYear,MONTH(MarSun1+25)=3),MarSun1+25,""),IF(AND(YEAR(MarSun1+32)=CalendarYear,MONTH(MarSun1+32)=3),MarSun1+32,""))</f>
        <v>41725</v>
      </c>
      <c r="Y11" s="7">
        <f>IF(DAY(MarSun1)=1,IF(AND(YEAR(MarSun1+26)=CalendarYear,MONTH(MarSun1+26)=3),MarSun1+26,""),IF(AND(YEAR(MarSun1+33)=CalendarYear,MONTH(MarSun1+33)=3),MarSun1+33,""))</f>
        <v>41726</v>
      </c>
      <c r="Z11" s="7">
        <f>IF(DAY(MarSun1)=1,IF(AND(YEAR(MarSun1+27)=CalendarYear,MONTH(MarSun1+27)=3),MarSun1+27,""),IF(AND(YEAR(MarSun1+34)=CalendarYear,MONTH(MarSun1+34)=3),MarSun1+34,""))</f>
        <v>41727</v>
      </c>
      <c r="AA11" s="7">
        <f>IF(DAY(MarSun1)=1,IF(AND(YEAR(MarSun1+28)=CalendarYear,MONTH(MarSun1+28)=3),MarSun1+28,""),IF(AND(YEAR(MarSun1+35)=CalendarYear,MONTH(MarSun1+35)=3),MarSun1+35,""))</f>
        <v>41728</v>
      </c>
      <c r="AB11" s="7"/>
      <c r="AC11" s="7"/>
      <c r="AD11" s="7">
        <f>IF(DAY(AprSun1)=1,IF(AND(YEAR(AprSun1+22)=CalendarYear,MONTH(AprSun1+22)=4),AprSun1+22,""),IF(AND(YEAR(AprSun1+29)=CalendarYear,MONTH(AprSun1+29)=4),AprSun1+29,""))</f>
        <v>41757</v>
      </c>
      <c r="AE11" s="7">
        <f>IF(DAY(AprSun1)=1,IF(AND(YEAR(AprSun1+23)=CalendarYear,MONTH(AprSun1+23)=4),AprSun1+23,""),IF(AND(YEAR(AprSun1+30)=CalendarYear,MONTH(AprSun1+30)=4),AprSun1+30,""))</f>
        <v>41758</v>
      </c>
      <c r="AF11" s="7">
        <f>IF(DAY(AprSun1)=1,IF(AND(YEAR(AprSun1+24)=CalendarYear,MONTH(AprSun1+24)=4),AprSun1+24,""),IF(AND(YEAR(AprSun1+31)=CalendarYear,MONTH(AprSun1+31)=4),AprSun1+31,""))</f>
        <v>41759</v>
      </c>
      <c r="AG11" s="7" t="str">
        <f>IF(DAY(AprSun1)=1,IF(AND(YEAR(AprSun1+25)=CalendarYear,MONTH(AprSun1+25)=4),AprSun1+25,""),IF(AND(YEAR(AprSun1+32)=CalendarYear,MONTH(AprSun1+32)=4),AprSun1+32,""))</f>
        <v/>
      </c>
      <c r="AH11" s="7" t="str">
        <f>IF(DAY(AprSun1)=1,IF(AND(YEAR(AprSun1+26)=CalendarYear,MONTH(AprSun1+26)=4),AprSun1+26,""),IF(AND(YEAR(AprSun1+33)=CalendarYear,MONTH(AprSun1+33)=4),AprSun1+33,""))</f>
        <v/>
      </c>
      <c r="AI11" s="7" t="str">
        <f>IF(DAY(AprSun1)=1,IF(AND(YEAR(AprSun1+27)=CalendarYear,MONTH(AprSun1+27)=4),AprSun1+27,""),IF(AND(YEAR(AprSun1+34)=CalendarYear,MONTH(AprSun1+34)=4),AprSun1+34,""))</f>
        <v/>
      </c>
      <c r="AJ11" s="7" t="str">
        <f>IF(DAY(AprSun1)=1,IF(AND(YEAR(AprSun1+28)=CalendarYear,MONTH(AprSun1+28)=4),AprSun1+28,""),IF(AND(YEAR(AprSun1+35)=CalendarYear,MONTH(AprSun1+35)=4),AprSun1+35,""))</f>
        <v/>
      </c>
      <c r="AK11" s="18"/>
      <c r="AL11" s="18"/>
      <c r="AM11" s="18"/>
      <c r="AN11" s="19"/>
    </row>
    <row r="12" spans="2:40" x14ac:dyDescent="0.2">
      <c r="B12" s="13"/>
      <c r="C12" s="7" t="str">
        <f>IF(DAY(JanSun1)=1,IF(AND(YEAR(JanSun1+29)=CalendarYear,MONTH(JanSun1+29)=1),JanSun1+29,""),IF(AND(YEAR(JanSun1+36)=CalendarYear,MONTH(JanSun1+36)=1),JanSun1+36,""))</f>
        <v/>
      </c>
      <c r="D12" s="7" t="str">
        <f>IF(DAY(JanSun1)=1,IF(AND(YEAR(JanSun1+30)=CalendarYear,MONTH(JanSun1+30)=1),JanSun1+30,""),IF(AND(YEAR(JanSun1+37)=CalendarYear,MONTH(JanSun1+37)=1),JanSun1+37,""))</f>
        <v/>
      </c>
      <c r="E12" s="7" t="str">
        <f>IF(DAY(JanSun1)=1,IF(AND(YEAR(JanSun1+31)=CalendarYear,MONTH(JanSun1+31)=1),JanSun1+31,""),IF(AND(YEAR(JanSun1+38)=CalendarYear,MONTH(JanSun1+38)=1),JanSun1+38,""))</f>
        <v/>
      </c>
      <c r="F12" s="7" t="str">
        <f>IF(DAY(JanSun1)=1,IF(AND(YEAR(JanSun1+32)=CalendarYear,MONTH(JanSun1+32)=1),JanSun1+32,""),IF(AND(YEAR(JanSun1+39)=CalendarYear,MONTH(JanSun1+39)=1),JanSun1+39,""))</f>
        <v/>
      </c>
      <c r="G12" s="7" t="str">
        <f>IF(DAY(JanSun1)=1,IF(AND(YEAR(JanSun1+33)=CalendarYear,MONTH(JanSun1+33)=1),JanSun1+33,""),IF(AND(YEAR(JanSun1+40)=CalendarYear,MONTH(JanSun1+40)=1),JanSun1+40,""))</f>
        <v/>
      </c>
      <c r="H12" s="7" t="str">
        <f>IF(DAY(JanSun1)=1,IF(AND(YEAR(JanSun1+34)=CalendarYear,MONTH(JanSun1+34)=1),JanSun1+34,""),IF(AND(YEAR(JanSun1+41)=CalendarYear,MONTH(JanSun1+41)=1),JanSun1+41,""))</f>
        <v/>
      </c>
      <c r="I12" s="7" t="str">
        <f>IF(DAY(JanSun1)=1,IF(AND(YEAR(JanSun1+35)=CalendarYear,MONTH(JanSun1+35)=1),JanSun1+35,""),IF(AND(YEAR(JanSun1+42)=CalendarYear,MONTH(JanSun1+42)=1),JanSun1+42,""))</f>
        <v/>
      </c>
      <c r="J12" s="7"/>
      <c r="K12" s="7"/>
      <c r="L12" s="7" t="str">
        <f>IF(DAY(FebSun1)=1,IF(AND(YEAR(FebSun1+29)=CalendarYear,MONTH(FebSun1+29)=2),FebSun1+29,""),IF(AND(YEAR(FebSun1+36)=CalendarYear,MONTH(FebSun1+36)=2),FebSun1+36,""))</f>
        <v/>
      </c>
      <c r="M12" s="7" t="str">
        <f>IF(DAY(FebSun1)=1,IF(AND(YEAR(FebSun1+30)=CalendarYear,MONTH(FebSun1+30)=2),FebSun1+30,""),IF(AND(YEAR(FebSun1+37)=CalendarYear,MONTH(FebSun1+37)=2),FebSun1+37,""))</f>
        <v/>
      </c>
      <c r="N12" s="7" t="str">
        <f>IF(DAY(FebSun1)=1,IF(AND(YEAR(FebSun1+31)=CalendarYear,MONTH(FebSun1+31)=2),FebSun1+31,""),IF(AND(YEAR(FebSun1+38)=CalendarYear,MONTH(FebSun1+38)=2),FebSun1+38,""))</f>
        <v/>
      </c>
      <c r="O12" s="7" t="str">
        <f>IF(DAY(FebSun1)=1,IF(AND(YEAR(FebSun1+32)=CalendarYear,MONTH(FebSun1+32)=2),FebSun1+32,""),IF(AND(YEAR(FebSun1+39)=CalendarYear,MONTH(FebSun1+39)=2),FebSun1+39,""))</f>
        <v/>
      </c>
      <c r="P12" s="7" t="str">
        <f>IF(DAY(FebSun1)=1,IF(AND(YEAR(FebSun1+33)=CalendarYear,MONTH(FebSun1+33)=2),FebSun1+33,""),IF(AND(YEAR(FebSun1+40)=CalendarYear,MONTH(FebSun1+40)=2),FebSun1+40,""))</f>
        <v/>
      </c>
      <c r="Q12" s="7" t="str">
        <f>IF(DAY(FebSun1)=1,IF(AND(YEAR(FebSun1+34)=CalendarYear,MONTH(FebSun1+34)=2),FebSun1+34,""),IF(AND(YEAR(FebSun1+41)=CalendarYear,MONTH(FebSun1+41)=2),FebSun1+41,""))</f>
        <v/>
      </c>
      <c r="R12" s="7" t="str">
        <f>IF(DAY(FebSun1)=1,IF(AND(YEAR(FebSun1+35)=CalendarYear,MONTH(FebSun1+35)=2),FebSun1+35,""),IF(AND(YEAR(FebSun1+42)=CalendarYear,MONTH(FebSun1+42)=2),FebSun1+42,""))</f>
        <v/>
      </c>
      <c r="S12" s="7"/>
      <c r="T12" s="20"/>
      <c r="U12" s="7">
        <f>IF(DAY(MarSun1)=1,IF(AND(YEAR(MarSun1+29)=CalendarYear,MONTH(MarSun1+29)=3),MarSun1+29,""),IF(AND(YEAR(MarSun1+36)=CalendarYear,MONTH(MarSun1+36)=3),MarSun1+36,""))</f>
        <v>41729</v>
      </c>
      <c r="V12" s="7" t="str">
        <f>IF(DAY(MarSun1)=1,IF(AND(YEAR(MarSun1+30)=CalendarYear,MONTH(MarSun1+30)=3),MarSun1+30,""),IF(AND(YEAR(MarSun1+37)=CalendarYear,MONTH(MarSun1+37)=3),MarSun1+37,""))</f>
        <v/>
      </c>
      <c r="W12" s="7" t="str">
        <f>IF(DAY(MarSun1)=1,IF(AND(YEAR(MarSun1+31)=CalendarYear,MONTH(MarSun1+31)=3),MarSun1+31,""),IF(AND(YEAR(MarSun1+38)=CalendarYear,MONTH(MarSun1+38)=3),MarSun1+38,""))</f>
        <v/>
      </c>
      <c r="X12" s="7" t="str">
        <f>IF(DAY(MarSun1)=1,IF(AND(YEAR(MarSun1+32)=CalendarYear,MONTH(MarSun1+32)=3),MarSun1+32,""),IF(AND(YEAR(MarSun1+39)=CalendarYear,MONTH(MarSun1+39)=3),MarSun1+39,""))</f>
        <v/>
      </c>
      <c r="Y12" s="7" t="str">
        <f>IF(DAY(MarSun1)=1,IF(AND(YEAR(MarSun1+33)=CalendarYear,MONTH(MarSun1+33)=3),MarSun1+33,""),IF(AND(YEAR(MarSun1+40)=CalendarYear,MONTH(MarSun1+40)=3),MarSun1+40,""))</f>
        <v/>
      </c>
      <c r="Z12" s="7" t="str">
        <f>IF(DAY(MarSun1)=1,IF(AND(YEAR(MarSun1+34)=CalendarYear,MONTH(MarSun1+34)=3),MarSun1+34,""),IF(AND(YEAR(MarSun1+41)=CalendarYear,MONTH(MarSun1+41)=3),MarSun1+41,""))</f>
        <v/>
      </c>
      <c r="AA12" s="7" t="str">
        <f>IF(DAY(MarSun1)=1,IF(AND(YEAR(MarSun1+35)=CalendarYear,MONTH(MarSun1+35)=3),MarSun1+35,""),IF(AND(YEAR(MarSun1+42)=CalendarYear,MONTH(MarSun1+42)=3),MarSun1+42,""))</f>
        <v/>
      </c>
      <c r="AB12" s="7"/>
      <c r="AC12" s="7"/>
      <c r="AD12" s="7" t="str">
        <f>IF(DAY(AprSun1)=1,IF(AND(YEAR(AprSun1+29)=CalendarYear,MONTH(AprSun1+29)=4),AprSun1+29,""),IF(AND(YEAR(AprSun1+36)=CalendarYear,MONTH(AprSun1+36)=4),AprSun1+36,""))</f>
        <v/>
      </c>
      <c r="AE12" s="7" t="str">
        <f>IF(DAY(AprSun1)=1,IF(AND(YEAR(AprSun1+30)=CalendarYear,MONTH(AprSun1+30)=4),AprSun1+30,""),IF(AND(YEAR(AprSun1+37)=CalendarYear,MONTH(AprSun1+37)=4),AprSun1+37,""))</f>
        <v/>
      </c>
      <c r="AF12" s="7" t="str">
        <f>IF(DAY(AprSun1)=1,IF(AND(YEAR(AprSun1+31)=CalendarYear,MONTH(AprSun1+31)=4),AprSun1+31,""),IF(AND(YEAR(AprSun1+38)=CalendarYear,MONTH(AprSun1+38)=4),AprSun1+38,""))</f>
        <v/>
      </c>
      <c r="AG12" s="7" t="str">
        <f>IF(DAY(AprSun1)=1,IF(AND(YEAR(AprSun1+32)=CalendarYear,MONTH(AprSun1+32)=4),AprSun1+32,""),IF(AND(YEAR(AprSun1+39)=CalendarYear,MONTH(AprSun1+39)=4),AprSun1+39,""))</f>
        <v/>
      </c>
      <c r="AH12" s="7" t="str">
        <f>IF(DAY(AprSun1)=1,IF(AND(YEAR(AprSun1+33)=CalendarYear,MONTH(AprSun1+33)=4),AprSun1+33,""),IF(AND(YEAR(AprSun1+40)=CalendarYear,MONTH(AprSun1+40)=4),AprSun1+40,""))</f>
        <v/>
      </c>
      <c r="AI12" s="7" t="str">
        <f>IF(DAY(AprSun1)=1,IF(AND(YEAR(AprSun1+34)=CalendarYear,MONTH(AprSun1+34)=4),AprSun1+34,""),IF(AND(YEAR(AprSun1+41)=CalendarYear,MONTH(AprSun1+41)=4),AprSun1+41,""))</f>
        <v/>
      </c>
      <c r="AJ12" s="7" t="str">
        <f>IF(DAY(AprSun1)=1,IF(AND(YEAR(AprSun1+35)=CalendarYear,MONTH(AprSun1+35)=4),AprSun1+35,""),IF(AND(YEAR(AprSun1+42)=CalendarYear,MONTH(AprSun1+42)=4),AprSun1+42,""))</f>
        <v/>
      </c>
      <c r="AK12" s="18"/>
      <c r="AL12" s="18"/>
      <c r="AM12" s="18"/>
      <c r="AN12" s="19"/>
    </row>
    <row r="13" spans="2:40" x14ac:dyDescent="0.2">
      <c r="B13" s="1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18"/>
      <c r="AL13" s="18"/>
      <c r="AM13" s="18"/>
      <c r="AN13" s="19"/>
    </row>
    <row r="14" spans="2:40" x14ac:dyDescent="0.2">
      <c r="B14" s="13"/>
      <c r="C14" s="29">
        <f>DATE(CalendarYear,5,1)</f>
        <v>41760</v>
      </c>
      <c r="D14" s="29"/>
      <c r="E14" s="29"/>
      <c r="F14" s="29"/>
      <c r="G14" s="29"/>
      <c r="H14" s="29"/>
      <c r="I14" s="29"/>
      <c r="J14" s="3"/>
      <c r="K14" s="7"/>
      <c r="L14" s="29">
        <f>DATE(CalendarYear,6,1)</f>
        <v>41791</v>
      </c>
      <c r="M14" s="29"/>
      <c r="N14" s="29"/>
      <c r="O14" s="29"/>
      <c r="P14" s="29"/>
      <c r="Q14" s="29"/>
      <c r="R14" s="29"/>
      <c r="S14" s="3"/>
      <c r="T14" s="20"/>
      <c r="U14" s="29">
        <f>DATE(CalendarYear,7,1)</f>
        <v>41821</v>
      </c>
      <c r="V14" s="29"/>
      <c r="W14" s="29"/>
      <c r="X14" s="29"/>
      <c r="Y14" s="29"/>
      <c r="Z14" s="29"/>
      <c r="AA14" s="29"/>
      <c r="AB14" s="3"/>
      <c r="AC14" s="7"/>
      <c r="AD14" s="29">
        <f>DATE(CalendarYear,8,1)</f>
        <v>41852</v>
      </c>
      <c r="AE14" s="29"/>
      <c r="AF14" s="29"/>
      <c r="AG14" s="29"/>
      <c r="AH14" s="29"/>
      <c r="AI14" s="29"/>
      <c r="AJ14" s="29"/>
      <c r="AK14" s="18"/>
      <c r="AL14" s="18"/>
      <c r="AM14" s="18"/>
      <c r="AN14" s="19"/>
    </row>
    <row r="15" spans="2:40" x14ac:dyDescent="0.2">
      <c r="B15" s="13"/>
      <c r="C15" s="5" t="s">
        <v>1</v>
      </c>
      <c r="D15" s="5" t="s">
        <v>2</v>
      </c>
      <c r="E15" s="5" t="s">
        <v>3</v>
      </c>
      <c r="F15" s="5" t="s">
        <v>2</v>
      </c>
      <c r="G15" s="5" t="s">
        <v>4</v>
      </c>
      <c r="H15" s="5" t="s">
        <v>0</v>
      </c>
      <c r="I15" s="5" t="s">
        <v>0</v>
      </c>
      <c r="J15" s="5"/>
      <c r="K15" s="4"/>
      <c r="L15" s="5" t="s">
        <v>1</v>
      </c>
      <c r="M15" s="5" t="s">
        <v>2</v>
      </c>
      <c r="N15" s="5" t="s">
        <v>3</v>
      </c>
      <c r="O15" s="5" t="s">
        <v>2</v>
      </c>
      <c r="P15" s="5" t="s">
        <v>4</v>
      </c>
      <c r="Q15" s="5" t="s">
        <v>0</v>
      </c>
      <c r="R15" s="5" t="s">
        <v>0</v>
      </c>
      <c r="S15" s="5"/>
      <c r="T15" s="20"/>
      <c r="U15" s="5" t="s">
        <v>1</v>
      </c>
      <c r="V15" s="5" t="s">
        <v>2</v>
      </c>
      <c r="W15" s="5" t="s">
        <v>3</v>
      </c>
      <c r="X15" s="5" t="s">
        <v>2</v>
      </c>
      <c r="Y15" s="5" t="s">
        <v>4</v>
      </c>
      <c r="Z15" s="5" t="s">
        <v>0</v>
      </c>
      <c r="AA15" s="5" t="s">
        <v>0</v>
      </c>
      <c r="AB15" s="5"/>
      <c r="AC15" s="7"/>
      <c r="AD15" s="5" t="s">
        <v>1</v>
      </c>
      <c r="AE15" s="5" t="s">
        <v>2</v>
      </c>
      <c r="AF15" s="5" t="s">
        <v>3</v>
      </c>
      <c r="AG15" s="5" t="s">
        <v>2</v>
      </c>
      <c r="AH15" s="5" t="s">
        <v>4</v>
      </c>
      <c r="AI15" s="5" t="s">
        <v>0</v>
      </c>
      <c r="AJ15" s="5" t="s">
        <v>0</v>
      </c>
      <c r="AK15" s="18"/>
      <c r="AL15" s="18"/>
      <c r="AM15" s="18"/>
      <c r="AN15" s="19"/>
    </row>
    <row r="16" spans="2:40" x14ac:dyDescent="0.2">
      <c r="B16" s="13"/>
      <c r="C16" s="7" t="str">
        <f>IF(DAY(MaySun1)=1,"",IF(AND(YEAR(MaySun1+1)=CalendarYear,MONTH(MaySun1+1)=5),MaySun1+1,""))</f>
        <v/>
      </c>
      <c r="D16" s="7" t="str">
        <f>IF(DAY(MaySun1)=1,"",IF(AND(YEAR(MaySun1+2)=CalendarYear,MONTH(MaySun1+2)=5),MaySun1+2,""))</f>
        <v/>
      </c>
      <c r="E16" s="7" t="str">
        <f>IF(DAY(MaySun1)=1,"",IF(AND(YEAR(MaySun1+3)=CalendarYear,MONTH(MaySun1+3)=5),MaySun1+3,""))</f>
        <v/>
      </c>
      <c r="F16" s="7">
        <f>IF(DAY(MaySun1)=1,"",IF(AND(YEAR(MaySun1+4)=CalendarYear,MONTH(MaySun1+4)=5),MaySun1+4,""))</f>
        <v>41760</v>
      </c>
      <c r="G16" s="7">
        <f>IF(DAY(MaySun1)=1,"",IF(AND(YEAR(MaySun1+5)=CalendarYear,MONTH(MaySun1+5)=5),MaySun1+5,""))</f>
        <v>41761</v>
      </c>
      <c r="H16" s="7">
        <f>IF(DAY(MaySun1)=1,"",IF(AND(YEAR(MaySun1+6)=CalendarYear,MONTH(MaySun1+6)=5),MaySun1+6,""))</f>
        <v>41762</v>
      </c>
      <c r="I16" s="7">
        <f>IF(DAY(MaySun1)=1,IF(AND(YEAR(MaySun1)=CalendarYear,MONTH(MaySun1)=5),MaySun1,""),IF(AND(YEAR(MaySun1+7)=CalendarYear,MONTH(MaySun1+7)=5),MaySun1+7,""))</f>
        <v>41763</v>
      </c>
      <c r="J16" s="7"/>
      <c r="K16" s="3"/>
      <c r="L16" s="7" t="str">
        <f>IF(DAY(JunSun1)=1,"",IF(AND(YEAR(JunSun1+1)=CalendarYear,MONTH(JunSun1+1)=6),JunSun1+1,""))</f>
        <v/>
      </c>
      <c r="M16" s="7" t="str">
        <f>IF(DAY(JunSun1)=1,"",IF(AND(YEAR(JunSun1+2)=CalendarYear,MONTH(JunSun1+2)=6),JunSun1+2,""))</f>
        <v/>
      </c>
      <c r="N16" s="7" t="str">
        <f>IF(DAY(JunSun1)=1,"",IF(AND(YEAR(JunSun1+3)=CalendarYear,MONTH(JunSun1+3)=6),JunSun1+3,""))</f>
        <v/>
      </c>
      <c r="O16" s="7" t="str">
        <f>IF(DAY(JunSun1)=1,"",IF(AND(YEAR(JunSun1+4)=CalendarYear,MONTH(JunSun1+4)=6),JunSun1+4,""))</f>
        <v/>
      </c>
      <c r="P16" s="7" t="str">
        <f>IF(DAY(JunSun1)=1,"",IF(AND(YEAR(JunSun1+5)=CalendarYear,MONTH(JunSun1+5)=6),JunSun1+5,""))</f>
        <v/>
      </c>
      <c r="Q16" s="7" t="str">
        <f>IF(DAY(JunSun1)=1,"",IF(AND(YEAR(JunSun1+6)=CalendarYear,MONTH(JunSun1+6)=6),JunSun1+6,""))</f>
        <v/>
      </c>
      <c r="R16" s="7">
        <f>IF(DAY(JunSun1)=1,IF(AND(YEAR(JunSun1)=CalendarYear,MONTH(JunSun1)=6),JunSun1,""),IF(AND(YEAR(JunSun1+7)=CalendarYear,MONTH(JunSun1+7)=6),JunSun1+7,""))</f>
        <v>41791</v>
      </c>
      <c r="S16" s="7"/>
      <c r="T16" s="20"/>
      <c r="U16" s="7" t="str">
        <f>IF(DAY(JulSun1)=1,"",IF(AND(YEAR(JulSun1+1)=CalendarYear,MONTH(JulSun1+1)=7),JulSun1+1,""))</f>
        <v/>
      </c>
      <c r="V16" s="7">
        <f>IF(DAY(JulSun1)=1,"",IF(AND(YEAR(JulSun1+2)=CalendarYear,MONTH(JulSun1+2)=7),JulSun1+2,""))</f>
        <v>41821</v>
      </c>
      <c r="W16" s="7">
        <f>IF(DAY(JulSun1)=1,"",IF(AND(YEAR(JulSun1+3)=CalendarYear,MONTH(JulSun1+3)=7),JulSun1+3,""))</f>
        <v>41822</v>
      </c>
      <c r="X16" s="7">
        <f>IF(DAY(JulSun1)=1,"",IF(AND(YEAR(JulSun1+4)=CalendarYear,MONTH(JulSun1+4)=7),JulSun1+4,""))</f>
        <v>41823</v>
      </c>
      <c r="Y16" s="7">
        <f>IF(DAY(JulSun1)=1,"",IF(AND(YEAR(JulSun1+5)=CalendarYear,MONTH(JulSun1+5)=7),JulSun1+5,""))</f>
        <v>41824</v>
      </c>
      <c r="Z16" s="7">
        <f>IF(DAY(JulSun1)=1,"",IF(AND(YEAR(JulSun1+6)=CalendarYear,MONTH(JulSun1+6)=7),JulSun1+6,""))</f>
        <v>41825</v>
      </c>
      <c r="AA16" s="7">
        <f>IF(DAY(JulSun1)=1,IF(AND(YEAR(JulSun1)=CalendarYear,MONTH(JulSun1)=7),JulSun1,""),IF(AND(YEAR(JulSun1+7)=CalendarYear,MONTH(JulSun1+7)=7),JulSun1+7,""))</f>
        <v>41826</v>
      </c>
      <c r="AB16" s="7"/>
      <c r="AC16" s="8"/>
      <c r="AD16" s="7" t="str">
        <f>IF(DAY(AugSun1)=1,"",IF(AND(YEAR(AugSun1+1)=CalendarYear,MONTH(AugSun1+1)=8),AugSun1+1,""))</f>
        <v/>
      </c>
      <c r="AE16" s="7" t="str">
        <f>IF(DAY(AugSun1)=1,"",IF(AND(YEAR(AugSun1+2)=CalendarYear,MONTH(AugSun1+2)=8),AugSun1+2,""))</f>
        <v/>
      </c>
      <c r="AF16" s="7" t="str">
        <f>IF(DAY(AugSun1)=1,"",IF(AND(YEAR(AugSun1+3)=CalendarYear,MONTH(AugSun1+3)=8),AugSun1+3,""))</f>
        <v/>
      </c>
      <c r="AG16" s="7" t="str">
        <f>IF(DAY(AugSun1)=1,"",IF(AND(YEAR(AugSun1+4)=CalendarYear,MONTH(AugSun1+4)=8),AugSun1+4,""))</f>
        <v/>
      </c>
      <c r="AH16" s="7">
        <f>IF(DAY(AugSun1)=1,"",IF(AND(YEAR(AugSun1+5)=CalendarYear,MONTH(AugSun1+5)=8),AugSun1+5,""))</f>
        <v>41852</v>
      </c>
      <c r="AI16" s="7">
        <f>IF(DAY(AugSun1)=1,"",IF(AND(YEAR(AugSun1+6)=CalendarYear,MONTH(AugSun1+6)=8),AugSun1+6,""))</f>
        <v>41853</v>
      </c>
      <c r="AJ16" s="7">
        <f>IF(DAY(AugSun1)=1,IF(AND(YEAR(AugSun1)=CalendarYear,MONTH(AugSun1)=8),AugSun1,""),IF(AND(YEAR(AugSun1+7)=CalendarYear,MONTH(AugSun1+7)=8),AugSun1+7,""))</f>
        <v>41854</v>
      </c>
      <c r="AK16" s="18"/>
      <c r="AL16" s="18"/>
      <c r="AM16" s="18"/>
      <c r="AN16" s="19"/>
    </row>
    <row r="17" spans="2:40" x14ac:dyDescent="0.2">
      <c r="B17" s="13"/>
      <c r="C17" s="7">
        <f>IF(DAY(MaySun1)=1,IF(AND(YEAR(MaySun1+1)=CalendarYear,MONTH(MaySun1+1)=5),MaySun1+1,""),IF(AND(YEAR(MaySun1+8)=CalendarYear,MONTH(MaySun1+8)=5),MaySun1+8,""))</f>
        <v>41764</v>
      </c>
      <c r="D17" s="7">
        <f>IF(DAY(MaySun1)=1,IF(AND(YEAR(MaySun1+2)=CalendarYear,MONTH(MaySun1+2)=5),MaySun1+2,""),IF(AND(YEAR(MaySun1+9)=CalendarYear,MONTH(MaySun1+9)=5),MaySun1+9,""))</f>
        <v>41765</v>
      </c>
      <c r="E17" s="7">
        <f>IF(DAY(MaySun1)=1,IF(AND(YEAR(MaySun1+3)=CalendarYear,MONTH(MaySun1+3)=5),MaySun1+3,""),IF(AND(YEAR(MaySun1+10)=CalendarYear,MONTH(MaySun1+10)=5),MaySun1+10,""))</f>
        <v>41766</v>
      </c>
      <c r="F17" s="7">
        <f>IF(DAY(MaySun1)=1,IF(AND(YEAR(MaySun1+4)=CalendarYear,MONTH(MaySun1+4)=5),MaySun1+4,""),IF(AND(YEAR(MaySun1+11)=CalendarYear,MONTH(MaySun1+11)=5),MaySun1+11,""))</f>
        <v>41767</v>
      </c>
      <c r="G17" s="7">
        <f>IF(DAY(MaySun1)=1,IF(AND(YEAR(MaySun1+5)=CalendarYear,MONTH(MaySun1+5)=5),MaySun1+5,""),IF(AND(YEAR(MaySun1+12)=CalendarYear,MONTH(MaySun1+12)=5),MaySun1+12,""))</f>
        <v>41768</v>
      </c>
      <c r="H17" s="7">
        <f>IF(DAY(MaySun1)=1,IF(AND(YEAR(MaySun1+6)=CalendarYear,MONTH(MaySun1+6)=5),MaySun1+6,""),IF(AND(YEAR(MaySun1+13)=CalendarYear,MONTH(MaySun1+13)=5),MaySun1+13,""))</f>
        <v>41769</v>
      </c>
      <c r="I17" s="7">
        <f>IF(DAY(MaySun1)=1,IF(AND(YEAR(MaySun1+7)=CalendarYear,MONTH(MaySun1+7)=5),MaySun1+7,""),IF(AND(YEAR(MaySun1+14)=CalendarYear,MONTH(MaySun1+14)=5),MaySun1+14,""))</f>
        <v>41770</v>
      </c>
      <c r="J17" s="7"/>
      <c r="K17" s="6"/>
      <c r="L17" s="7">
        <f>IF(DAY(JunSun1)=1,IF(AND(YEAR(JunSun1+1)=CalendarYear,MONTH(JunSun1+1)=6),JunSun1+1,""),IF(AND(YEAR(JunSun1+8)=CalendarYear,MONTH(JunSun1+8)=6),JunSun1+8,""))</f>
        <v>41792</v>
      </c>
      <c r="M17" s="7">
        <f>IF(DAY(JunSun1)=1,IF(AND(YEAR(JunSun1+2)=CalendarYear,MONTH(JunSun1+2)=6),JunSun1+2,""),IF(AND(YEAR(JunSun1+9)=CalendarYear,MONTH(JunSun1+9)=6),JunSun1+9,""))</f>
        <v>41793</v>
      </c>
      <c r="N17" s="7">
        <f>IF(DAY(JunSun1)=1,IF(AND(YEAR(JunSun1+3)=CalendarYear,MONTH(JunSun1+3)=6),JunSun1+3,""),IF(AND(YEAR(JunSun1+10)=CalendarYear,MONTH(JunSun1+10)=6),JunSun1+10,""))</f>
        <v>41794</v>
      </c>
      <c r="O17" s="7">
        <f>IF(DAY(JunSun1)=1,IF(AND(YEAR(JunSun1+4)=CalendarYear,MONTH(JunSun1+4)=6),JunSun1+4,""),IF(AND(YEAR(JunSun1+11)=CalendarYear,MONTH(JunSun1+11)=6),JunSun1+11,""))</f>
        <v>41795</v>
      </c>
      <c r="P17" s="7">
        <f>IF(DAY(JunSun1)=1,IF(AND(YEAR(JunSun1+5)=CalendarYear,MONTH(JunSun1+5)=6),JunSun1+5,""),IF(AND(YEAR(JunSun1+12)=CalendarYear,MONTH(JunSun1+12)=6),JunSun1+12,""))</f>
        <v>41796</v>
      </c>
      <c r="Q17" s="7">
        <f>IF(DAY(JunSun1)=1,IF(AND(YEAR(JunSun1+6)=CalendarYear,MONTH(JunSun1+6)=6),JunSun1+6,""),IF(AND(YEAR(JunSun1+13)=CalendarYear,MONTH(JunSun1+13)=6),JunSun1+13,""))</f>
        <v>41797</v>
      </c>
      <c r="R17" s="7">
        <f>IF(DAY(JunSun1)=1,IF(AND(YEAR(JunSun1+7)=CalendarYear,MONTH(JunSun1+7)=6),JunSun1+7,""),IF(AND(YEAR(JunSun1+14)=CalendarYear,MONTH(JunSun1+14)=6),JunSun1+14,""))</f>
        <v>41798</v>
      </c>
      <c r="S17" s="7"/>
      <c r="T17" s="20"/>
      <c r="U17" s="7">
        <f>IF(DAY(JulSun1)=1,IF(AND(YEAR(JulSun1+1)=CalendarYear,MONTH(JulSun1+1)=7),JulSun1+1,""),IF(AND(YEAR(JulSun1+8)=CalendarYear,MONTH(JulSun1+8)=7),JulSun1+8,""))</f>
        <v>41827</v>
      </c>
      <c r="V17" s="7">
        <f>IF(DAY(JulSun1)=1,IF(AND(YEAR(JulSun1+2)=CalendarYear,MONTH(JulSun1+2)=7),JulSun1+2,""),IF(AND(YEAR(JulSun1+9)=CalendarYear,MONTH(JulSun1+9)=7),JulSun1+9,""))</f>
        <v>41828</v>
      </c>
      <c r="W17" s="7">
        <f>IF(DAY(JulSun1)=1,IF(AND(YEAR(JulSun1+3)=CalendarYear,MONTH(JulSun1+3)=7),JulSun1+3,""),IF(AND(YEAR(JulSun1+10)=CalendarYear,MONTH(JulSun1+10)=7),JulSun1+10,""))</f>
        <v>41829</v>
      </c>
      <c r="X17" s="7">
        <f>IF(DAY(JulSun1)=1,IF(AND(YEAR(JulSun1+4)=CalendarYear,MONTH(JulSun1+4)=7),JulSun1+4,""),IF(AND(YEAR(JulSun1+11)=CalendarYear,MONTH(JulSun1+11)=7),JulSun1+11,""))</f>
        <v>41830</v>
      </c>
      <c r="Y17" s="7">
        <f>IF(DAY(JulSun1)=1,IF(AND(YEAR(JulSun1+5)=CalendarYear,MONTH(JulSun1+5)=7),JulSun1+5,""),IF(AND(YEAR(JulSun1+12)=CalendarYear,MONTH(JulSun1+12)=7),JulSun1+12,""))</f>
        <v>41831</v>
      </c>
      <c r="Z17" s="7">
        <f>IF(DAY(JulSun1)=1,IF(AND(YEAR(JulSun1+6)=CalendarYear,MONTH(JulSun1+6)=7),JulSun1+6,""),IF(AND(YEAR(JulSun1+13)=CalendarYear,MONTH(JulSun1+13)=7),JulSun1+13,""))</f>
        <v>41832</v>
      </c>
      <c r="AA17" s="7">
        <f>IF(DAY(JulSun1)=1,IF(AND(YEAR(JulSun1+7)=CalendarYear,MONTH(JulSun1+7)=7),JulSun1+7,""),IF(AND(YEAR(JulSun1+14)=CalendarYear,MONTH(JulSun1+14)=7),JulSun1+14,""))</f>
        <v>41833</v>
      </c>
      <c r="AB17" s="7"/>
      <c r="AC17" s="20"/>
      <c r="AD17" s="7">
        <f>IF(DAY(AugSun1)=1,IF(AND(YEAR(AugSun1+1)=CalendarYear,MONTH(AugSun1+1)=8),AugSun1+1,""),IF(AND(YEAR(AugSun1+8)=CalendarYear,MONTH(AugSun1+8)=8),AugSun1+8,""))</f>
        <v>41855</v>
      </c>
      <c r="AE17" s="7">
        <f>IF(DAY(AugSun1)=1,IF(AND(YEAR(AugSun1+2)=CalendarYear,MONTH(AugSun1+2)=8),AugSun1+2,""),IF(AND(YEAR(AugSun1+9)=CalendarYear,MONTH(AugSun1+9)=8),AugSun1+9,""))</f>
        <v>41856</v>
      </c>
      <c r="AF17" s="7">
        <f>IF(DAY(AugSun1)=1,IF(AND(YEAR(AugSun1+3)=CalendarYear,MONTH(AugSun1+3)=8),AugSun1+3,""),IF(AND(YEAR(AugSun1+10)=CalendarYear,MONTH(AugSun1+10)=8),AugSun1+10,""))</f>
        <v>41857</v>
      </c>
      <c r="AG17" s="7">
        <f>IF(DAY(AugSun1)=1,IF(AND(YEAR(AugSun1+4)=CalendarYear,MONTH(AugSun1+4)=8),AugSun1+4,""),IF(AND(YEAR(AugSun1+11)=CalendarYear,MONTH(AugSun1+11)=8),AugSun1+11,""))</f>
        <v>41858</v>
      </c>
      <c r="AH17" s="7">
        <f>IF(DAY(AugSun1)=1,IF(AND(YEAR(AugSun1+5)=CalendarYear,MONTH(AugSun1+5)=8),AugSun1+5,""),IF(AND(YEAR(AugSun1+12)=CalendarYear,MONTH(AugSun1+12)=8),AugSun1+12,""))</f>
        <v>41859</v>
      </c>
      <c r="AI17" s="7">
        <f>IF(DAY(AugSun1)=1,IF(AND(YEAR(AugSun1+6)=CalendarYear,MONTH(AugSun1+6)=8),AugSun1+6,""),IF(AND(YEAR(AugSun1+13)=CalendarYear,MONTH(AugSun1+13)=8),AugSun1+13,""))</f>
        <v>41860</v>
      </c>
      <c r="AJ17" s="7">
        <f>IF(DAY(AugSun1)=1,IF(AND(YEAR(AugSun1+7)=CalendarYear,MONTH(AugSun1+7)=8),AugSun1+7,""),IF(AND(YEAR(AugSun1+14)=CalendarYear,MONTH(AugSun1+14)=8),AugSun1+14,""))</f>
        <v>41861</v>
      </c>
      <c r="AK17" s="18"/>
      <c r="AL17" s="18"/>
      <c r="AM17" s="18"/>
      <c r="AN17" s="19"/>
    </row>
    <row r="18" spans="2:40" x14ac:dyDescent="0.2">
      <c r="B18" s="13"/>
      <c r="C18" s="7">
        <f>IF(DAY(MaySun1)=1,IF(AND(YEAR(MaySun1+8)=CalendarYear,MONTH(MaySun1+8)=5),MaySun1+8,""),IF(AND(YEAR(MaySun1+15)=CalendarYear,MONTH(MaySun1+15)=5),MaySun1+15,""))</f>
        <v>41771</v>
      </c>
      <c r="D18" s="7">
        <f>IF(DAY(MaySun1)=1,IF(AND(YEAR(MaySun1+9)=CalendarYear,MONTH(MaySun1+9)=5),MaySun1+9,""),IF(AND(YEAR(MaySun1+16)=CalendarYear,MONTH(MaySun1+16)=5),MaySun1+16,""))</f>
        <v>41772</v>
      </c>
      <c r="E18" s="7">
        <f>IF(DAY(MaySun1)=1,IF(AND(YEAR(MaySun1+10)=CalendarYear,MONTH(MaySun1+10)=5),MaySun1+10,""),IF(AND(YEAR(MaySun1+17)=CalendarYear,MONTH(MaySun1+17)=5),MaySun1+17,""))</f>
        <v>41773</v>
      </c>
      <c r="F18" s="7">
        <f>IF(DAY(MaySun1)=1,IF(AND(YEAR(MaySun1+11)=CalendarYear,MONTH(MaySun1+11)=5),MaySun1+11,""),IF(AND(YEAR(MaySun1+18)=CalendarYear,MONTH(MaySun1+18)=5),MaySun1+18,""))</f>
        <v>41774</v>
      </c>
      <c r="G18" s="7">
        <f>IF(DAY(MaySun1)=1,IF(AND(YEAR(MaySun1+12)=CalendarYear,MONTH(MaySun1+12)=5),MaySun1+12,""),IF(AND(YEAR(MaySun1+19)=CalendarYear,MONTH(MaySun1+19)=5),MaySun1+19,""))</f>
        <v>41775</v>
      </c>
      <c r="H18" s="7">
        <f>IF(DAY(MaySun1)=1,IF(AND(YEAR(MaySun1+13)=CalendarYear,MONTH(MaySun1+13)=5),MaySun1+13,""),IF(AND(YEAR(MaySun1+20)=CalendarYear,MONTH(MaySun1+20)=5),MaySun1+20,""))</f>
        <v>41776</v>
      </c>
      <c r="I18" s="7">
        <f>IF(DAY(MaySun1)=1,IF(AND(YEAR(MaySun1+14)=CalendarYear,MONTH(MaySun1+14)=5),MaySun1+14,""),IF(AND(YEAR(MaySun1+21)=CalendarYear,MONTH(MaySun1+21)=5),MaySun1+21,""))</f>
        <v>41777</v>
      </c>
      <c r="J18" s="7"/>
      <c r="K18" s="7"/>
      <c r="L18" s="7">
        <f>IF(DAY(JunSun1)=1,IF(AND(YEAR(JunSun1+8)=CalendarYear,MONTH(JunSun1+8)=6),JunSun1+8,""),IF(AND(YEAR(JunSun1+15)=CalendarYear,MONTH(JunSun1+15)=6),JunSun1+15,""))</f>
        <v>41799</v>
      </c>
      <c r="M18" s="7">
        <f>IF(DAY(JunSun1)=1,IF(AND(YEAR(JunSun1+9)=CalendarYear,MONTH(JunSun1+9)=6),JunSun1+9,""),IF(AND(YEAR(JunSun1+16)=CalendarYear,MONTH(JunSun1+16)=6),JunSun1+16,""))</f>
        <v>41800</v>
      </c>
      <c r="N18" s="7">
        <f>IF(DAY(JunSun1)=1,IF(AND(YEAR(JunSun1+10)=CalendarYear,MONTH(JunSun1+10)=6),JunSun1+10,""),IF(AND(YEAR(JunSun1+17)=CalendarYear,MONTH(JunSun1+17)=6),JunSun1+17,""))</f>
        <v>41801</v>
      </c>
      <c r="O18" s="7">
        <f>IF(DAY(JunSun1)=1,IF(AND(YEAR(JunSun1+11)=CalendarYear,MONTH(JunSun1+11)=6),JunSun1+11,""),IF(AND(YEAR(JunSun1+18)=CalendarYear,MONTH(JunSun1+18)=6),JunSun1+18,""))</f>
        <v>41802</v>
      </c>
      <c r="P18" s="7">
        <f>IF(DAY(JunSun1)=1,IF(AND(YEAR(JunSun1+12)=CalendarYear,MONTH(JunSun1+12)=6),JunSun1+12,""),IF(AND(YEAR(JunSun1+19)=CalendarYear,MONTH(JunSun1+19)=6),JunSun1+19,""))</f>
        <v>41803</v>
      </c>
      <c r="Q18" s="7">
        <f>IF(DAY(JunSun1)=1,IF(AND(YEAR(JunSun1+13)=CalendarYear,MONTH(JunSun1+13)=6),JunSun1+13,""),IF(AND(YEAR(JunSun1+20)=CalendarYear,MONTH(JunSun1+20)=6),JunSun1+20,""))</f>
        <v>41804</v>
      </c>
      <c r="R18" s="7">
        <f>IF(DAY(JunSun1)=1,IF(AND(YEAR(JunSun1+14)=CalendarYear,MONTH(JunSun1+14)=6),JunSun1+14,""),IF(AND(YEAR(JunSun1+21)=CalendarYear,MONTH(JunSun1+21)=6),JunSun1+21,""))</f>
        <v>41805</v>
      </c>
      <c r="S18" s="7"/>
      <c r="T18" s="20"/>
      <c r="U18" s="7">
        <f>IF(DAY(JulSun1)=1,IF(AND(YEAR(JulSun1+8)=CalendarYear,MONTH(JulSun1+8)=7),JulSun1+8,""),IF(AND(YEAR(JulSun1+15)=CalendarYear,MONTH(JulSun1+15)=7),JulSun1+15,""))</f>
        <v>41834</v>
      </c>
      <c r="V18" s="7">
        <f>IF(DAY(JulSun1)=1,IF(AND(YEAR(JulSun1+9)=CalendarYear,MONTH(JulSun1+9)=7),JulSun1+9,""),IF(AND(YEAR(JulSun1+16)=CalendarYear,MONTH(JulSun1+16)=7),JulSun1+16,""))</f>
        <v>41835</v>
      </c>
      <c r="W18" s="7">
        <f>IF(DAY(JulSun1)=1,IF(AND(YEAR(JulSun1+10)=CalendarYear,MONTH(JulSun1+10)=7),JulSun1+10,""),IF(AND(YEAR(JulSun1+17)=CalendarYear,MONTH(JulSun1+17)=7),JulSun1+17,""))</f>
        <v>41836</v>
      </c>
      <c r="X18" s="7">
        <f>IF(DAY(JulSun1)=1,IF(AND(YEAR(JulSun1+11)=CalendarYear,MONTH(JulSun1+11)=7),JulSun1+11,""),IF(AND(YEAR(JulSun1+18)=CalendarYear,MONTH(JulSun1+18)=7),JulSun1+18,""))</f>
        <v>41837</v>
      </c>
      <c r="Y18" s="7">
        <f>IF(DAY(JulSun1)=1,IF(AND(YEAR(JulSun1+12)=CalendarYear,MONTH(JulSun1+12)=7),JulSun1+12,""),IF(AND(YEAR(JulSun1+19)=CalendarYear,MONTH(JulSun1+19)=7),JulSun1+19,""))</f>
        <v>41838</v>
      </c>
      <c r="Z18" s="7">
        <f>IF(DAY(JulSun1)=1,IF(AND(YEAR(JulSun1+13)=CalendarYear,MONTH(JulSun1+13)=7),JulSun1+13,""),IF(AND(YEAR(JulSun1+20)=CalendarYear,MONTH(JulSun1+20)=7),JulSun1+20,""))</f>
        <v>41839</v>
      </c>
      <c r="AA18" s="7">
        <f>IF(DAY(JulSun1)=1,IF(AND(YEAR(JulSun1+14)=CalendarYear,MONTH(JulSun1+14)=7),JulSun1+14,""),IF(AND(YEAR(JulSun1+21)=CalendarYear,MONTH(JulSun1+21)=7),JulSun1+21,""))</f>
        <v>41840</v>
      </c>
      <c r="AB18" s="7"/>
      <c r="AC18" s="20"/>
      <c r="AD18" s="7">
        <f>IF(DAY(AugSun1)=1,IF(AND(YEAR(AugSun1+8)=CalendarYear,MONTH(AugSun1+8)=8),AugSun1+8,""),IF(AND(YEAR(AugSun1+15)=CalendarYear,MONTH(AugSun1+15)=8),AugSun1+15,""))</f>
        <v>41862</v>
      </c>
      <c r="AE18" s="7">
        <f>IF(DAY(AugSun1)=1,IF(AND(YEAR(AugSun1+9)=CalendarYear,MONTH(AugSun1+9)=8),AugSun1+9,""),IF(AND(YEAR(AugSun1+16)=CalendarYear,MONTH(AugSun1+16)=8),AugSun1+16,""))</f>
        <v>41863</v>
      </c>
      <c r="AF18" s="7">
        <f>IF(DAY(AugSun1)=1,IF(AND(YEAR(AugSun1+10)=CalendarYear,MONTH(AugSun1+10)=8),AugSun1+10,""),IF(AND(YEAR(AugSun1+17)=CalendarYear,MONTH(AugSun1+17)=8),AugSun1+17,""))</f>
        <v>41864</v>
      </c>
      <c r="AG18" s="7">
        <f>IF(DAY(AugSun1)=1,IF(AND(YEAR(AugSun1+11)=CalendarYear,MONTH(AugSun1+11)=8),AugSun1+11,""),IF(AND(YEAR(AugSun1+18)=CalendarYear,MONTH(AugSun1+18)=8),AugSun1+18,""))</f>
        <v>41865</v>
      </c>
      <c r="AH18" s="7">
        <f>IF(DAY(AugSun1)=1,IF(AND(YEAR(AugSun1+12)=CalendarYear,MONTH(AugSun1+12)=8),AugSun1+12,""),IF(AND(YEAR(AugSun1+19)=CalendarYear,MONTH(AugSun1+19)=8),AugSun1+19,""))</f>
        <v>41866</v>
      </c>
      <c r="AI18" s="7">
        <f>IF(DAY(AugSun1)=1,IF(AND(YEAR(AugSun1+13)=CalendarYear,MONTH(AugSun1+13)=8),AugSun1+13,""),IF(AND(YEAR(AugSun1+20)=CalendarYear,MONTH(AugSun1+20)=8),AugSun1+20,""))</f>
        <v>41867</v>
      </c>
      <c r="AJ18" s="7">
        <f>IF(DAY(AugSun1)=1,IF(AND(YEAR(AugSun1+14)=CalendarYear,MONTH(AugSun1+14)=8),AugSun1+14,""),IF(AND(YEAR(AugSun1+21)=CalendarYear,MONTH(AugSun1+21)=8),AugSun1+21,""))</f>
        <v>41868</v>
      </c>
      <c r="AK18" s="18"/>
      <c r="AL18" s="18"/>
      <c r="AM18" s="18"/>
      <c r="AN18" s="19"/>
    </row>
    <row r="19" spans="2:40" x14ac:dyDescent="0.2">
      <c r="B19" s="13"/>
      <c r="C19" s="7">
        <f>IF(DAY(MaySun1)=1,IF(AND(YEAR(MaySun1+15)=CalendarYear,MONTH(MaySun1+15)=5),MaySun1+15,""),IF(AND(YEAR(MaySun1+22)=CalendarYear,MONTH(MaySun1+22)=5),MaySun1+22,""))</f>
        <v>41778</v>
      </c>
      <c r="D19" s="7">
        <f>IF(DAY(MaySun1)=1,IF(AND(YEAR(MaySun1+16)=CalendarYear,MONTH(MaySun1+16)=5),MaySun1+16,""),IF(AND(YEAR(MaySun1+23)=CalendarYear,MONTH(MaySun1+23)=5),MaySun1+23,""))</f>
        <v>41779</v>
      </c>
      <c r="E19" s="7">
        <f>IF(DAY(MaySun1)=1,IF(AND(YEAR(MaySun1+17)=CalendarYear,MONTH(MaySun1+17)=5),MaySun1+17,""),IF(AND(YEAR(MaySun1+24)=CalendarYear,MONTH(MaySun1+24)=5),MaySun1+24,""))</f>
        <v>41780</v>
      </c>
      <c r="F19" s="7">
        <f>IF(DAY(MaySun1)=1,IF(AND(YEAR(MaySun1+18)=CalendarYear,MONTH(MaySun1+18)=5),MaySun1+18,""),IF(AND(YEAR(MaySun1+25)=CalendarYear,MONTH(MaySun1+25)=5),MaySun1+25,""))</f>
        <v>41781</v>
      </c>
      <c r="G19" s="7">
        <f>IF(DAY(MaySun1)=1,IF(AND(YEAR(MaySun1+19)=CalendarYear,MONTH(MaySun1+19)=5),MaySun1+19,""),IF(AND(YEAR(MaySun1+26)=CalendarYear,MONTH(MaySun1+26)=5),MaySun1+26,""))</f>
        <v>41782</v>
      </c>
      <c r="H19" s="7">
        <f>IF(DAY(MaySun1)=1,IF(AND(YEAR(MaySun1+20)=CalendarYear,MONTH(MaySun1+20)=5),MaySun1+20,""),IF(AND(YEAR(MaySun1+27)=CalendarYear,MONTH(MaySun1+27)=5),MaySun1+27,""))</f>
        <v>41783</v>
      </c>
      <c r="I19" s="7">
        <f>IF(DAY(MaySun1)=1,IF(AND(YEAR(MaySun1+21)=CalendarYear,MONTH(MaySun1+21)=5),MaySun1+21,""),IF(AND(YEAR(MaySun1+28)=CalendarYear,MONTH(MaySun1+28)=5),MaySun1+28,""))</f>
        <v>41784</v>
      </c>
      <c r="J19" s="7"/>
      <c r="K19" s="7"/>
      <c r="L19" s="7">
        <f>IF(DAY(JunSun1)=1,IF(AND(YEAR(JunSun1+15)=CalendarYear,MONTH(JunSun1+15)=6),JunSun1+15,""),IF(AND(YEAR(JunSun1+22)=CalendarYear,MONTH(JunSun1+22)=6),JunSun1+22,""))</f>
        <v>41806</v>
      </c>
      <c r="M19" s="7">
        <f>IF(DAY(JunSun1)=1,IF(AND(YEAR(JunSun1+16)=CalendarYear,MONTH(JunSun1+16)=6),JunSun1+16,""),IF(AND(YEAR(JunSun1+23)=CalendarYear,MONTH(JunSun1+23)=6),JunSun1+23,""))</f>
        <v>41807</v>
      </c>
      <c r="N19" s="7">
        <f>IF(DAY(JunSun1)=1,IF(AND(YEAR(JunSun1+17)=CalendarYear,MONTH(JunSun1+17)=6),JunSun1+17,""),IF(AND(YEAR(JunSun1+24)=CalendarYear,MONTH(JunSun1+24)=6),JunSun1+24,""))</f>
        <v>41808</v>
      </c>
      <c r="O19" s="7">
        <f>IF(DAY(JunSun1)=1,IF(AND(YEAR(JunSun1+18)=CalendarYear,MONTH(JunSun1+18)=6),JunSun1+18,""),IF(AND(YEAR(JunSun1+25)=CalendarYear,MONTH(JunSun1+25)=6),JunSun1+25,""))</f>
        <v>41809</v>
      </c>
      <c r="P19" s="7">
        <f>IF(DAY(JunSun1)=1,IF(AND(YEAR(JunSun1+19)=CalendarYear,MONTH(JunSun1+19)=6),JunSun1+19,""),IF(AND(YEAR(JunSun1+26)=CalendarYear,MONTH(JunSun1+26)=6),JunSun1+26,""))</f>
        <v>41810</v>
      </c>
      <c r="Q19" s="7">
        <f>IF(DAY(JunSun1)=1,IF(AND(YEAR(JunSun1+20)=CalendarYear,MONTH(JunSun1+20)=6),JunSun1+20,""),IF(AND(YEAR(JunSun1+27)=CalendarYear,MONTH(JunSun1+27)=6),JunSun1+27,""))</f>
        <v>41811</v>
      </c>
      <c r="R19" s="7">
        <f>IF(DAY(JunSun1)=1,IF(AND(YEAR(JunSun1+21)=CalendarYear,MONTH(JunSun1+21)=6),JunSun1+21,""),IF(AND(YEAR(JunSun1+28)=CalendarYear,MONTH(JunSun1+28)=6),JunSun1+28,""))</f>
        <v>41812</v>
      </c>
      <c r="S19" s="7"/>
      <c r="T19" s="20"/>
      <c r="U19" s="7">
        <f>IF(DAY(JulSun1)=1,IF(AND(YEAR(JulSun1+15)=CalendarYear,MONTH(JulSun1+15)=7),JulSun1+15,""),IF(AND(YEAR(JulSun1+22)=CalendarYear,MONTH(JulSun1+22)=7),JulSun1+22,""))</f>
        <v>41841</v>
      </c>
      <c r="V19" s="7">
        <f>IF(DAY(JulSun1)=1,IF(AND(YEAR(JulSun1+16)=CalendarYear,MONTH(JulSun1+16)=7),JulSun1+16,""),IF(AND(YEAR(JulSun1+23)=CalendarYear,MONTH(JulSun1+23)=7),JulSun1+23,""))</f>
        <v>41842</v>
      </c>
      <c r="W19" s="7">
        <f>IF(DAY(JulSun1)=1,IF(AND(YEAR(JulSun1+17)=CalendarYear,MONTH(JulSun1+17)=7),JulSun1+17,""),IF(AND(YEAR(JulSun1+24)=CalendarYear,MONTH(JulSun1+24)=7),JulSun1+24,""))</f>
        <v>41843</v>
      </c>
      <c r="X19" s="7">
        <f>IF(DAY(JulSun1)=1,IF(AND(YEAR(JulSun1+18)=CalendarYear,MONTH(JulSun1+18)=7),JulSun1+18,""),IF(AND(YEAR(JulSun1+25)=CalendarYear,MONTH(JulSun1+25)=7),JulSun1+25,""))</f>
        <v>41844</v>
      </c>
      <c r="Y19" s="7">
        <f>IF(DAY(JulSun1)=1,IF(AND(YEAR(JulSun1+19)=CalendarYear,MONTH(JulSun1+19)=7),JulSun1+19,""),IF(AND(YEAR(JulSun1+26)=CalendarYear,MONTH(JulSun1+26)=7),JulSun1+26,""))</f>
        <v>41845</v>
      </c>
      <c r="Z19" s="7">
        <f>IF(DAY(JulSun1)=1,IF(AND(YEAR(JulSun1+20)=CalendarYear,MONTH(JulSun1+20)=7),JulSun1+20,""),IF(AND(YEAR(JulSun1+27)=CalendarYear,MONTH(JulSun1+27)=7),JulSun1+27,""))</f>
        <v>41846</v>
      </c>
      <c r="AA19" s="7">
        <f>IF(DAY(JulSun1)=1,IF(AND(YEAR(JulSun1+21)=CalendarYear,MONTH(JulSun1+21)=7),JulSun1+21,""),IF(AND(YEAR(JulSun1+28)=CalendarYear,MONTH(JulSun1+28)=7),JulSun1+28,""))</f>
        <v>41847</v>
      </c>
      <c r="AB19" s="7"/>
      <c r="AC19" s="20"/>
      <c r="AD19" s="7">
        <f>IF(DAY(AugSun1)=1,IF(AND(YEAR(AugSun1+15)=CalendarYear,MONTH(AugSun1+15)=8),AugSun1+15,""),IF(AND(YEAR(AugSun1+22)=CalendarYear,MONTH(AugSun1+22)=8),AugSun1+22,""))</f>
        <v>41869</v>
      </c>
      <c r="AE19" s="7">
        <f>IF(DAY(AugSun1)=1,IF(AND(YEAR(AugSun1+16)=CalendarYear,MONTH(AugSun1+16)=8),AugSun1+16,""),IF(AND(YEAR(AugSun1+23)=CalendarYear,MONTH(AugSun1+23)=8),AugSun1+23,""))</f>
        <v>41870</v>
      </c>
      <c r="AF19" s="7">
        <f>IF(DAY(AugSun1)=1,IF(AND(YEAR(AugSun1+17)=CalendarYear,MONTH(AugSun1+17)=8),AugSun1+17,""),IF(AND(YEAR(AugSun1+24)=CalendarYear,MONTH(AugSun1+24)=8),AugSun1+24,""))</f>
        <v>41871</v>
      </c>
      <c r="AG19" s="7">
        <f>IF(DAY(AugSun1)=1,IF(AND(YEAR(AugSun1+18)=CalendarYear,MONTH(AugSun1+18)=8),AugSun1+18,""),IF(AND(YEAR(AugSun1+25)=CalendarYear,MONTH(AugSun1+25)=8),AugSun1+25,""))</f>
        <v>41872</v>
      </c>
      <c r="AH19" s="7">
        <f>IF(DAY(AugSun1)=1,IF(AND(YEAR(AugSun1+19)=CalendarYear,MONTH(AugSun1+19)=8),AugSun1+19,""),IF(AND(YEAR(AugSun1+26)=CalendarYear,MONTH(AugSun1+26)=8),AugSun1+26,""))</f>
        <v>41873</v>
      </c>
      <c r="AI19" s="7">
        <f>IF(DAY(AugSun1)=1,IF(AND(YEAR(AugSun1+20)=CalendarYear,MONTH(AugSun1+20)=8),AugSun1+20,""),IF(AND(YEAR(AugSun1+27)=CalendarYear,MONTH(AugSun1+27)=8),AugSun1+27,""))</f>
        <v>41874</v>
      </c>
      <c r="AJ19" s="7">
        <f>IF(DAY(AugSun1)=1,IF(AND(YEAR(AugSun1+21)=CalendarYear,MONTH(AugSun1+21)=8),AugSun1+21,""),IF(AND(YEAR(AugSun1+28)=CalendarYear,MONTH(AugSun1+28)=8),AugSun1+28,""))</f>
        <v>41875</v>
      </c>
      <c r="AK19" s="18"/>
      <c r="AL19" s="18"/>
      <c r="AM19" s="18"/>
      <c r="AN19" s="19"/>
    </row>
    <row r="20" spans="2:40" x14ac:dyDescent="0.2">
      <c r="B20" s="13"/>
      <c r="C20" s="7">
        <f>IF(DAY(MaySun1)=1,IF(AND(YEAR(MaySun1+22)=CalendarYear,MONTH(MaySun1+22)=5),MaySun1+22,""),IF(AND(YEAR(MaySun1+29)=CalendarYear,MONTH(MaySun1+29)=5),MaySun1+29,""))</f>
        <v>41785</v>
      </c>
      <c r="D20" s="7">
        <f>IF(DAY(MaySun1)=1,IF(AND(YEAR(MaySun1+23)=CalendarYear,MONTH(MaySun1+23)=5),MaySun1+23,""),IF(AND(YEAR(MaySun1+30)=CalendarYear,MONTH(MaySun1+30)=5),MaySun1+30,""))</f>
        <v>41786</v>
      </c>
      <c r="E20" s="7">
        <f>IF(DAY(MaySun1)=1,IF(AND(YEAR(MaySun1+24)=CalendarYear,MONTH(MaySun1+24)=5),MaySun1+24,""),IF(AND(YEAR(MaySun1+31)=CalendarYear,MONTH(MaySun1+31)=5),MaySun1+31,""))</f>
        <v>41787</v>
      </c>
      <c r="F20" s="7">
        <f>IF(DAY(MaySun1)=1,IF(AND(YEAR(MaySun1+25)=CalendarYear,MONTH(MaySun1+25)=5),MaySun1+25,""),IF(AND(YEAR(MaySun1+32)=CalendarYear,MONTH(MaySun1+32)=5),MaySun1+32,""))</f>
        <v>41788</v>
      </c>
      <c r="G20" s="7">
        <f>IF(DAY(MaySun1)=1,IF(AND(YEAR(MaySun1+26)=CalendarYear,MONTH(MaySun1+26)=5),MaySun1+26,""),IF(AND(YEAR(MaySun1+33)=CalendarYear,MONTH(MaySun1+33)=5),MaySun1+33,""))</f>
        <v>41789</v>
      </c>
      <c r="H20" s="7">
        <f>IF(DAY(MaySun1)=1,IF(AND(YEAR(MaySun1+27)=CalendarYear,MONTH(MaySun1+27)=5),MaySun1+27,""),IF(AND(YEAR(MaySun1+34)=CalendarYear,MONTH(MaySun1+34)=5),MaySun1+34,""))</f>
        <v>41790</v>
      </c>
      <c r="I20" s="7" t="str">
        <f>IF(DAY(MaySun1)=1,IF(AND(YEAR(MaySun1+28)=CalendarYear,MONTH(MaySun1+28)=5),MaySun1+28,""),IF(AND(YEAR(MaySun1+35)=CalendarYear,MONTH(MaySun1+35)=5),MaySun1+35,""))</f>
        <v/>
      </c>
      <c r="J20" s="7"/>
      <c r="K20" s="7"/>
      <c r="L20" s="7">
        <f>IF(DAY(JunSun1)=1,IF(AND(YEAR(JunSun1+22)=CalendarYear,MONTH(JunSun1+22)=6),JunSun1+22,""),IF(AND(YEAR(JunSun1+29)=CalendarYear,MONTH(JunSun1+29)=6),JunSun1+29,""))</f>
        <v>41813</v>
      </c>
      <c r="M20" s="7">
        <f>IF(DAY(JunSun1)=1,IF(AND(YEAR(JunSun1+23)=CalendarYear,MONTH(JunSun1+23)=6),JunSun1+23,""),IF(AND(YEAR(JunSun1+30)=CalendarYear,MONTH(JunSun1+30)=6),JunSun1+30,""))</f>
        <v>41814</v>
      </c>
      <c r="N20" s="7">
        <f>IF(DAY(JunSun1)=1,IF(AND(YEAR(JunSun1+24)=CalendarYear,MONTH(JunSun1+24)=6),JunSun1+24,""),IF(AND(YEAR(JunSun1+31)=CalendarYear,MONTH(JunSun1+31)=6),JunSun1+31,""))</f>
        <v>41815</v>
      </c>
      <c r="O20" s="7">
        <f>IF(DAY(JunSun1)=1,IF(AND(YEAR(JunSun1+25)=CalendarYear,MONTH(JunSun1+25)=6),JunSun1+25,""),IF(AND(YEAR(JunSun1+32)=CalendarYear,MONTH(JunSun1+32)=6),JunSun1+32,""))</f>
        <v>41816</v>
      </c>
      <c r="P20" s="7">
        <f>IF(DAY(JunSun1)=1,IF(AND(YEAR(JunSun1+26)=CalendarYear,MONTH(JunSun1+26)=6),JunSun1+26,""),IF(AND(YEAR(JunSun1+33)=CalendarYear,MONTH(JunSun1+33)=6),JunSun1+33,""))</f>
        <v>41817</v>
      </c>
      <c r="Q20" s="7">
        <f>IF(DAY(JunSun1)=1,IF(AND(YEAR(JunSun1+27)=CalendarYear,MONTH(JunSun1+27)=6),JunSun1+27,""),IF(AND(YEAR(JunSun1+34)=CalendarYear,MONTH(JunSun1+34)=6),JunSun1+34,""))</f>
        <v>41818</v>
      </c>
      <c r="R20" s="7">
        <f>IF(DAY(JunSun1)=1,IF(AND(YEAR(JunSun1+28)=CalendarYear,MONTH(JunSun1+28)=6),JunSun1+28,""),IF(AND(YEAR(JunSun1+35)=CalendarYear,MONTH(JunSun1+35)=6),JunSun1+35,""))</f>
        <v>41819</v>
      </c>
      <c r="S20" s="7"/>
      <c r="T20" s="20"/>
      <c r="U20" s="7">
        <f>IF(DAY(JulSun1)=1,IF(AND(YEAR(JulSun1+22)=CalendarYear,MONTH(JulSun1+22)=7),JulSun1+22,""),IF(AND(YEAR(JulSun1+29)=CalendarYear,MONTH(JulSun1+29)=7),JulSun1+29,""))</f>
        <v>41848</v>
      </c>
      <c r="V20" s="7">
        <f>IF(DAY(JulSun1)=1,IF(AND(YEAR(JulSun1+23)=CalendarYear,MONTH(JulSun1+23)=7),JulSun1+23,""),IF(AND(YEAR(JulSun1+30)=CalendarYear,MONTH(JulSun1+30)=7),JulSun1+30,""))</f>
        <v>41849</v>
      </c>
      <c r="W20" s="7">
        <f>IF(DAY(JulSun1)=1,IF(AND(YEAR(JulSun1+24)=CalendarYear,MONTH(JulSun1+24)=7),JulSun1+24,""),IF(AND(YEAR(JulSun1+31)=CalendarYear,MONTH(JulSun1+31)=7),JulSun1+31,""))</f>
        <v>41850</v>
      </c>
      <c r="X20" s="7">
        <f>IF(DAY(JulSun1)=1,IF(AND(YEAR(JulSun1+25)=CalendarYear,MONTH(JulSun1+25)=7),JulSun1+25,""),IF(AND(YEAR(JulSun1+32)=CalendarYear,MONTH(JulSun1+32)=7),JulSun1+32,""))</f>
        <v>41851</v>
      </c>
      <c r="Y20" s="7" t="str">
        <f>IF(DAY(JulSun1)=1,IF(AND(YEAR(JulSun1+26)=CalendarYear,MONTH(JulSun1+26)=7),JulSun1+26,""),IF(AND(YEAR(JulSun1+33)=CalendarYear,MONTH(JulSun1+33)=7),JulSun1+33,""))</f>
        <v/>
      </c>
      <c r="Z20" s="7" t="str">
        <f>IF(DAY(JulSun1)=1,IF(AND(YEAR(JulSun1+27)=CalendarYear,MONTH(JulSun1+27)=7),JulSun1+27,""),IF(AND(YEAR(JulSun1+34)=CalendarYear,MONTH(JulSun1+34)=7),JulSun1+34,""))</f>
        <v/>
      </c>
      <c r="AA20" s="7" t="str">
        <f>IF(DAY(JulSun1)=1,IF(AND(YEAR(JulSun1+28)=CalendarYear,MONTH(JulSun1+28)=7),JulSun1+28,""),IF(AND(YEAR(JulSun1+35)=CalendarYear,MONTH(JulSun1+35)=7),JulSun1+35,""))</f>
        <v/>
      </c>
      <c r="AB20" s="7"/>
      <c r="AC20" s="20"/>
      <c r="AD20" s="7">
        <f>IF(DAY(AugSun1)=1,IF(AND(YEAR(AugSun1+22)=CalendarYear,MONTH(AugSun1+22)=8),AugSun1+22,""),IF(AND(YEAR(AugSun1+29)=CalendarYear,MONTH(AugSun1+29)=8),AugSun1+29,""))</f>
        <v>41876</v>
      </c>
      <c r="AE20" s="7">
        <f>IF(DAY(AugSun1)=1,IF(AND(YEAR(AugSun1+23)=CalendarYear,MONTH(AugSun1+23)=8),AugSun1+23,""),IF(AND(YEAR(AugSun1+30)=CalendarYear,MONTH(AugSun1+30)=8),AugSun1+30,""))</f>
        <v>41877</v>
      </c>
      <c r="AF20" s="7">
        <f>IF(DAY(AugSun1)=1,IF(AND(YEAR(AugSun1+24)=CalendarYear,MONTH(AugSun1+24)=8),AugSun1+24,""),IF(AND(YEAR(AugSun1+31)=CalendarYear,MONTH(AugSun1+31)=8),AugSun1+31,""))</f>
        <v>41878</v>
      </c>
      <c r="AG20" s="7">
        <f>IF(DAY(AugSun1)=1,IF(AND(YEAR(AugSun1+25)=CalendarYear,MONTH(AugSun1+25)=8),AugSun1+25,""),IF(AND(YEAR(AugSun1+32)=CalendarYear,MONTH(AugSun1+32)=8),AugSun1+32,""))</f>
        <v>41879</v>
      </c>
      <c r="AH20" s="7">
        <f>IF(DAY(AugSun1)=1,IF(AND(YEAR(AugSun1+26)=CalendarYear,MONTH(AugSun1+26)=8),AugSun1+26,""),IF(AND(YEAR(AugSun1+33)=CalendarYear,MONTH(AugSun1+33)=8),AugSun1+33,""))</f>
        <v>41880</v>
      </c>
      <c r="AI20" s="7">
        <f>IF(DAY(AugSun1)=1,IF(AND(YEAR(AugSun1+27)=CalendarYear,MONTH(AugSun1+27)=8),AugSun1+27,""),IF(AND(YEAR(AugSun1+34)=CalendarYear,MONTH(AugSun1+34)=8),AugSun1+34,""))</f>
        <v>41881</v>
      </c>
      <c r="AJ20" s="7">
        <f>IF(DAY(AugSun1)=1,IF(AND(YEAR(AugSun1+28)=CalendarYear,MONTH(AugSun1+28)=8),AugSun1+28,""),IF(AND(YEAR(AugSun1+35)=CalendarYear,MONTH(AugSun1+35)=8),AugSun1+35,""))</f>
        <v>41882</v>
      </c>
      <c r="AK20" s="18"/>
      <c r="AL20" s="18"/>
      <c r="AM20" s="18"/>
      <c r="AN20" s="19"/>
    </row>
    <row r="21" spans="2:40" x14ac:dyDescent="0.2">
      <c r="B21" s="13"/>
      <c r="C21" s="7" t="str">
        <f>IF(DAY(MaySun1)=1,IF(AND(YEAR(MaySun1+29)=CalendarYear,MONTH(MaySun1+29)=5),MaySun1+29,""),IF(AND(YEAR(MaySun1+36)=CalendarYear,MONTH(MaySun1+36)=5),MaySun1+36,""))</f>
        <v/>
      </c>
      <c r="D21" s="7" t="str">
        <f>IF(DAY(MaySun1)=1,IF(AND(YEAR(MaySun1+30)=CalendarYear,MONTH(MaySun1+30)=5),MaySun1+30,""),IF(AND(YEAR(MaySun1+37)=CalendarYear,MONTH(MaySun1+37)=5),MaySun1+37,""))</f>
        <v/>
      </c>
      <c r="E21" s="7" t="str">
        <f>IF(DAY(MaySun1)=1,IF(AND(YEAR(MaySun1+31)=CalendarYear,MONTH(MaySun1+31)=5),MaySun1+31,""),IF(AND(YEAR(MaySun1+38)=CalendarYear,MONTH(MaySun1+38)=5),MaySun1+38,""))</f>
        <v/>
      </c>
      <c r="F21" s="7" t="str">
        <f>IF(DAY(MaySun1)=1,IF(AND(YEAR(MaySun1+32)=CalendarYear,MONTH(MaySun1+32)=5),MaySun1+32,""),IF(AND(YEAR(MaySun1+39)=CalendarYear,MONTH(MaySun1+39)=5),MaySun1+39,""))</f>
        <v/>
      </c>
      <c r="G21" s="7" t="str">
        <f>IF(DAY(MaySun1)=1,IF(AND(YEAR(MaySun1+33)=CalendarYear,MONTH(MaySun1+33)=5),MaySun1+33,""),IF(AND(YEAR(MaySun1+40)=CalendarYear,MONTH(MaySun1+40)=5),MaySun1+40,""))</f>
        <v/>
      </c>
      <c r="H21" s="7" t="str">
        <f>IF(DAY(MaySun1)=1,IF(AND(YEAR(MaySun1+34)=CalendarYear,MONTH(MaySun1+34)=5),MaySun1+34,""),IF(AND(YEAR(MaySun1+41)=CalendarYear,MONTH(MaySun1+41)=5),MaySun1+41,""))</f>
        <v/>
      </c>
      <c r="I21" s="7" t="str">
        <f>IF(DAY(MaySun1)=1,IF(AND(YEAR(MaySun1+35)=CalendarYear,MONTH(MaySun1+35)=5),MaySun1+35,""),IF(AND(YEAR(MaySun1+42)=CalendarYear,MONTH(MaySun1+42)=5),MaySun1+42,""))</f>
        <v/>
      </c>
      <c r="J21" s="7"/>
      <c r="K21" s="7"/>
      <c r="L21" s="7">
        <f>IF(DAY(JunSun1)=1,IF(AND(YEAR(JunSun1+29)=CalendarYear,MONTH(JunSun1+29)=6),JunSun1+29,""),IF(AND(YEAR(JunSun1+36)=CalendarYear,MONTH(JunSun1+36)=6),JunSun1+36,""))</f>
        <v>41820</v>
      </c>
      <c r="M21" s="7" t="str">
        <f>IF(DAY(JunSun1)=1,IF(AND(YEAR(JunSun1+30)=CalendarYear,MONTH(JunSun1+30)=6),JunSun1+30,""),IF(AND(YEAR(JunSun1+37)=CalendarYear,MONTH(JunSun1+37)=6),JunSun1+37,""))</f>
        <v/>
      </c>
      <c r="N21" s="7" t="str">
        <f>IF(DAY(JunSun1)=1,IF(AND(YEAR(JunSun1+31)=CalendarYear,MONTH(JunSun1+31)=6),JunSun1+31,""),IF(AND(YEAR(JunSun1+38)=CalendarYear,MONTH(JunSun1+38)=6),JunSun1+38,""))</f>
        <v/>
      </c>
      <c r="O21" s="7" t="str">
        <f>IF(DAY(JunSun1)=1,IF(AND(YEAR(JunSun1+32)=CalendarYear,MONTH(JunSun1+32)=6),JunSun1+32,""),IF(AND(YEAR(JunSun1+39)=CalendarYear,MONTH(JunSun1+39)=6),JunSun1+39,""))</f>
        <v/>
      </c>
      <c r="P21" s="7" t="str">
        <f>IF(DAY(JunSun1)=1,IF(AND(YEAR(JunSun1+33)=CalendarYear,MONTH(JunSun1+33)=6),JunSun1+33,""),IF(AND(YEAR(JunSun1+40)=CalendarYear,MONTH(JunSun1+40)=6),JunSun1+40,""))</f>
        <v/>
      </c>
      <c r="Q21" s="7" t="str">
        <f>IF(DAY(JunSun1)=1,IF(AND(YEAR(JunSun1+34)=CalendarYear,MONTH(JunSun1+34)=6),JunSun1+34,""),IF(AND(YEAR(JunSun1+41)=CalendarYear,MONTH(JunSun1+41)=6),JunSun1+41,""))</f>
        <v/>
      </c>
      <c r="R21" s="7" t="str">
        <f>IF(DAY(JunSun1)=1,IF(AND(YEAR(JunSun1+35)=CalendarYear,MONTH(JunSun1+35)=6),JunSun1+35,""),IF(AND(YEAR(JunSun1+42)=CalendarYear,MONTH(JunSun1+42)=6),JunSun1+42,""))</f>
        <v/>
      </c>
      <c r="S21" s="7"/>
      <c r="T21" s="20"/>
      <c r="U21" s="7" t="str">
        <f>IF(DAY(JulSun1)=1,IF(AND(YEAR(JulSun1+29)=CalendarYear,MONTH(JulSun1+29)=7),JulSun1+29,""),IF(AND(YEAR(JulSun1+36)=CalendarYear,MONTH(JulSun1+36)=7),JulSun1+36,""))</f>
        <v/>
      </c>
      <c r="V21" s="7" t="str">
        <f>IF(DAY(JulSun1)=1,IF(AND(YEAR(JulSun1+30)=CalendarYear,MONTH(JulSun1+30)=7),JulSun1+30,""),IF(AND(YEAR(JulSun1+37)=CalendarYear,MONTH(JulSun1+37)=7),JulSun1+37,""))</f>
        <v/>
      </c>
      <c r="W21" s="7" t="str">
        <f>IF(DAY(JulSun1)=1,IF(AND(YEAR(JulSun1+31)=CalendarYear,MONTH(JulSun1+31)=7),JulSun1+31,""),IF(AND(YEAR(JulSun1+38)=CalendarYear,MONTH(JulSun1+38)=7),JulSun1+38,""))</f>
        <v/>
      </c>
      <c r="X21" s="7" t="str">
        <f>IF(DAY(JulSun1)=1,IF(AND(YEAR(JulSun1+32)=CalendarYear,MONTH(JulSun1+32)=7),JulSun1+32,""),IF(AND(YEAR(JulSun1+39)=CalendarYear,MONTH(JulSun1+39)=7),JulSun1+39,""))</f>
        <v/>
      </c>
      <c r="Y21" s="7" t="str">
        <f>IF(DAY(JulSun1)=1,IF(AND(YEAR(JulSun1+33)=CalendarYear,MONTH(JulSun1+33)=7),JulSun1+33,""),IF(AND(YEAR(JulSun1+40)=CalendarYear,MONTH(JulSun1+40)=7),JulSun1+40,""))</f>
        <v/>
      </c>
      <c r="Z21" s="7" t="str">
        <f>IF(DAY(JulSun1)=1,IF(AND(YEAR(JulSun1+34)=CalendarYear,MONTH(JulSun1+34)=7),JulSun1+34,""),IF(AND(YEAR(JulSun1+41)=CalendarYear,MONTH(JulSun1+41)=7),JulSun1+41,""))</f>
        <v/>
      </c>
      <c r="AA21" s="7" t="str">
        <f>IF(DAY(JulSun1)=1,IF(AND(YEAR(JulSun1+35)=CalendarYear,MONTH(JulSun1+35)=7),JulSun1+35,""),IF(AND(YEAR(JulSun1+42)=CalendarYear,MONTH(JulSun1+42)=7),JulSun1+42,""))</f>
        <v/>
      </c>
      <c r="AB21" s="7"/>
      <c r="AC21" s="20"/>
      <c r="AD21" s="7" t="str">
        <f>IF(DAY(AugSun1)=1,IF(AND(YEAR(AugSun1+29)=CalendarYear,MONTH(AugSun1+29)=8),AugSun1+29,""),IF(AND(YEAR(AugSun1+36)=CalendarYear,MONTH(AugSun1+36)=8),AugSun1+36,""))</f>
        <v/>
      </c>
      <c r="AE21" s="7" t="str">
        <f>IF(DAY(AugSun1)=1,IF(AND(YEAR(AugSun1+30)=CalendarYear,MONTH(AugSun1+30)=8),AugSun1+30,""),IF(AND(YEAR(AugSun1+37)=CalendarYear,MONTH(AugSun1+37)=8),AugSun1+37,""))</f>
        <v/>
      </c>
      <c r="AF21" s="7" t="str">
        <f>IF(DAY(AugSun1)=1,IF(AND(YEAR(AugSun1+31)=CalendarYear,MONTH(AugSun1+31)=8),AugSun1+31,""),IF(AND(YEAR(AugSun1+38)=CalendarYear,MONTH(AugSun1+38)=8),AugSun1+38,""))</f>
        <v/>
      </c>
      <c r="AG21" s="7" t="str">
        <f>IF(DAY(AugSun1)=1,IF(AND(YEAR(AugSun1+32)=CalendarYear,MONTH(AugSun1+32)=8),AugSun1+32,""),IF(AND(YEAR(AugSun1+39)=CalendarYear,MONTH(AugSun1+39)=8),AugSun1+39,""))</f>
        <v/>
      </c>
      <c r="AH21" s="7" t="str">
        <f>IF(DAY(AugSun1)=1,IF(AND(YEAR(AugSun1+33)=CalendarYear,MONTH(AugSun1+33)=8),AugSun1+33,""),IF(AND(YEAR(AugSun1+40)=CalendarYear,MONTH(AugSun1+40)=8),AugSun1+40,""))</f>
        <v/>
      </c>
      <c r="AI21" s="7" t="str">
        <f>IF(DAY(AugSun1)=1,IF(AND(YEAR(AugSun1+34)=CalendarYear,MONTH(AugSun1+34)=8),AugSun1+34,""),IF(AND(YEAR(AugSun1+41)=CalendarYear,MONTH(AugSun1+41)=8),AugSun1+41,""))</f>
        <v/>
      </c>
      <c r="AJ21" s="7" t="str">
        <f>IF(DAY(AugSun1)=1,IF(AND(YEAR(AugSun1+35)=CalendarYear,MONTH(AugSun1+35)=8),AugSun1+35,""),IF(AND(YEAR(AugSun1+42)=CalendarYear,MONTH(AugSun1+42)=8),AugSun1+42,""))</f>
        <v/>
      </c>
      <c r="AK21" s="18"/>
      <c r="AL21" s="18"/>
      <c r="AM21" s="18"/>
      <c r="AN21" s="19"/>
    </row>
    <row r="22" spans="2:40" x14ac:dyDescent="0.2">
      <c r="B22" s="13"/>
      <c r="C22" s="20"/>
      <c r="D22" s="20"/>
      <c r="E22" s="20"/>
      <c r="F22" s="20"/>
      <c r="G22" s="20"/>
      <c r="H22" s="20"/>
      <c r="I22" s="20"/>
      <c r="J22" s="20"/>
      <c r="K22" s="7"/>
      <c r="L22" s="20"/>
      <c r="M22" s="20"/>
      <c r="N22" s="20"/>
      <c r="O22" s="20"/>
      <c r="P22" s="20"/>
      <c r="Q22" s="20"/>
      <c r="R22" s="20"/>
      <c r="S22" s="20"/>
      <c r="T22" s="20"/>
      <c r="U22" s="7"/>
      <c r="V22" s="7"/>
      <c r="W22" s="7"/>
      <c r="X22" s="7"/>
      <c r="Y22" s="7"/>
      <c r="Z22" s="7"/>
      <c r="AA22" s="7"/>
      <c r="AB22" s="7"/>
      <c r="AC22" s="20"/>
      <c r="AD22" s="7"/>
      <c r="AE22" s="7"/>
      <c r="AF22" s="7"/>
      <c r="AG22" s="7"/>
      <c r="AH22" s="7"/>
      <c r="AI22" s="7"/>
      <c r="AJ22" s="7"/>
      <c r="AK22" s="18"/>
      <c r="AL22" s="18"/>
      <c r="AM22" s="18"/>
      <c r="AN22" s="19"/>
    </row>
    <row r="23" spans="2:40" x14ac:dyDescent="0.2">
      <c r="B23" s="13"/>
      <c r="C23" s="29">
        <f>DATE(CalendarYear,9,1)</f>
        <v>41883</v>
      </c>
      <c r="D23" s="29"/>
      <c r="E23" s="29"/>
      <c r="F23" s="29"/>
      <c r="G23" s="29"/>
      <c r="H23" s="29"/>
      <c r="I23" s="29"/>
      <c r="J23" s="3"/>
      <c r="K23" s="20"/>
      <c r="L23" s="29">
        <f>DATE(CalendarYear,10,1)</f>
        <v>41913</v>
      </c>
      <c r="M23" s="29"/>
      <c r="N23" s="29"/>
      <c r="O23" s="29"/>
      <c r="P23" s="29"/>
      <c r="Q23" s="29"/>
      <c r="R23" s="29"/>
      <c r="S23" s="3"/>
      <c r="T23" s="20"/>
      <c r="U23" s="29">
        <f>DATE(CalendarYear,11,1)</f>
        <v>41944</v>
      </c>
      <c r="V23" s="29"/>
      <c r="W23" s="29"/>
      <c r="X23" s="29"/>
      <c r="Y23" s="29"/>
      <c r="Z23" s="29"/>
      <c r="AA23" s="29"/>
      <c r="AB23" s="3"/>
      <c r="AC23" s="20"/>
      <c r="AD23" s="29">
        <f>DATE(CalendarYear,12,1)</f>
        <v>41974</v>
      </c>
      <c r="AE23" s="29"/>
      <c r="AF23" s="29"/>
      <c r="AG23" s="29"/>
      <c r="AH23" s="29"/>
      <c r="AI23" s="29"/>
      <c r="AJ23" s="29"/>
      <c r="AK23" s="18"/>
      <c r="AL23" s="18"/>
      <c r="AM23" s="18"/>
      <c r="AN23" s="19"/>
    </row>
    <row r="24" spans="2:40" x14ac:dyDescent="0.2">
      <c r="B24" s="13"/>
      <c r="C24" s="5" t="s">
        <v>1</v>
      </c>
      <c r="D24" s="5" t="s">
        <v>2</v>
      </c>
      <c r="E24" s="5" t="s">
        <v>3</v>
      </c>
      <c r="F24" s="5" t="s">
        <v>2</v>
      </c>
      <c r="G24" s="5" t="s">
        <v>4</v>
      </c>
      <c r="H24" s="5" t="s">
        <v>0</v>
      </c>
      <c r="I24" s="5" t="s">
        <v>0</v>
      </c>
      <c r="J24" s="5"/>
      <c r="K24" s="20"/>
      <c r="L24" s="5" t="s">
        <v>1</v>
      </c>
      <c r="M24" s="5" t="s">
        <v>2</v>
      </c>
      <c r="N24" s="5" t="s">
        <v>3</v>
      </c>
      <c r="O24" s="5" t="s">
        <v>2</v>
      </c>
      <c r="P24" s="5" t="s">
        <v>4</v>
      </c>
      <c r="Q24" s="5" t="s">
        <v>0</v>
      </c>
      <c r="R24" s="5" t="s">
        <v>0</v>
      </c>
      <c r="S24" s="5"/>
      <c r="T24" s="20"/>
      <c r="U24" s="5" t="s">
        <v>1</v>
      </c>
      <c r="V24" s="5" t="s">
        <v>2</v>
      </c>
      <c r="W24" s="5" t="s">
        <v>3</v>
      </c>
      <c r="X24" s="5" t="s">
        <v>2</v>
      </c>
      <c r="Y24" s="5" t="s">
        <v>4</v>
      </c>
      <c r="Z24" s="5" t="s">
        <v>0</v>
      </c>
      <c r="AA24" s="5" t="s">
        <v>0</v>
      </c>
      <c r="AB24" s="5"/>
      <c r="AC24" s="20"/>
      <c r="AD24" s="5" t="s">
        <v>1</v>
      </c>
      <c r="AE24" s="5" t="s">
        <v>2</v>
      </c>
      <c r="AF24" s="5" t="s">
        <v>3</v>
      </c>
      <c r="AG24" s="5" t="s">
        <v>2</v>
      </c>
      <c r="AH24" s="5" t="s">
        <v>4</v>
      </c>
      <c r="AI24" s="5" t="s">
        <v>0</v>
      </c>
      <c r="AJ24" s="5" t="s">
        <v>0</v>
      </c>
      <c r="AK24" s="18"/>
      <c r="AL24" s="18"/>
      <c r="AM24" s="18"/>
      <c r="AN24" s="19"/>
    </row>
    <row r="25" spans="2:40" x14ac:dyDescent="0.2">
      <c r="B25" s="13"/>
      <c r="C25" s="7">
        <f>IF(DAY(SepSun1)=1,"",IF(AND(YEAR(SepSun1+1)=CalendarYear,MONTH(SepSun1+1)=9),SepSun1+1,""))</f>
        <v>41883</v>
      </c>
      <c r="D25" s="7">
        <f>IF(DAY(SepSun1)=1,"",IF(AND(YEAR(SepSun1+2)=CalendarYear,MONTH(SepSun1+2)=9),SepSun1+2,""))</f>
        <v>41884</v>
      </c>
      <c r="E25" s="7">
        <f>IF(DAY(SepSun1)=1,"",IF(AND(YEAR(SepSun1+3)=CalendarYear,MONTH(SepSun1+3)=9),SepSun1+3,""))</f>
        <v>41885</v>
      </c>
      <c r="F25" s="7">
        <f>IF(DAY(SepSun1)=1,"",IF(AND(YEAR(SepSun1+4)=CalendarYear,MONTH(SepSun1+4)=9),SepSun1+4,""))</f>
        <v>41886</v>
      </c>
      <c r="G25" s="7">
        <f>IF(DAY(SepSun1)=1,"",IF(AND(YEAR(SepSun1+5)=CalendarYear,MONTH(SepSun1+5)=9),SepSun1+5,""))</f>
        <v>41887</v>
      </c>
      <c r="H25" s="7">
        <f>IF(DAY(SepSun1)=1,"",IF(AND(YEAR(SepSun1+6)=CalendarYear,MONTH(SepSun1+6)=9),SepSun1+6,""))</f>
        <v>41888</v>
      </c>
      <c r="I25" s="7">
        <f>IF(DAY(SepSun1)=1,IF(AND(YEAR(SepSun1)=CalendarYear,MONTH(SepSun1)=9),SepSun1,""),IF(AND(YEAR(SepSun1+7)=CalendarYear,MONTH(SepSun1+7)=9),SepSun1+7,""))</f>
        <v>41889</v>
      </c>
      <c r="J25" s="7"/>
      <c r="K25" s="20"/>
      <c r="L25" s="7" t="str">
        <f>IF(DAY(OctSun1)=1,"",IF(AND(YEAR(OctSun1+1)=CalendarYear,MONTH(OctSun1+1)=10),OctSun1+1,""))</f>
        <v/>
      </c>
      <c r="M25" s="7" t="str">
        <f>IF(DAY(OctSun1)=1,"",IF(AND(YEAR(OctSun1+2)=CalendarYear,MONTH(OctSun1+2)=10),OctSun1+2,""))</f>
        <v/>
      </c>
      <c r="N25" s="7">
        <f>IF(DAY(OctSun1)=1,"",IF(AND(YEAR(OctSun1+3)=CalendarYear,MONTH(OctSun1+3)=10),OctSun1+3,""))</f>
        <v>41913</v>
      </c>
      <c r="O25" s="7">
        <f>IF(DAY(OctSun1)=1,"",IF(AND(YEAR(OctSun1+4)=CalendarYear,MONTH(OctSun1+4)=10),OctSun1+4,""))</f>
        <v>41914</v>
      </c>
      <c r="P25" s="7">
        <f>IF(DAY(OctSun1)=1,"",IF(AND(YEAR(OctSun1+5)=CalendarYear,MONTH(OctSun1+5)=10),OctSun1+5,""))</f>
        <v>41915</v>
      </c>
      <c r="Q25" s="7">
        <f>IF(DAY(OctSun1)=1,"",IF(AND(YEAR(OctSun1+6)=CalendarYear,MONTH(OctSun1+6)=10),OctSun1+6,""))</f>
        <v>41916</v>
      </c>
      <c r="R25" s="7">
        <f>IF(DAY(OctSun1)=1,IF(AND(YEAR(OctSun1)=CalendarYear,MONTH(OctSun1)=10),OctSun1,""),IF(AND(YEAR(OctSun1+7)=CalendarYear,MONTH(OctSun1+7)=10),OctSun1+7,""))</f>
        <v>41917</v>
      </c>
      <c r="S25" s="7"/>
      <c r="T25" s="20"/>
      <c r="U25" s="7" t="str">
        <f>IF(DAY(NovSun1)=1,"",IF(AND(YEAR(NovSun1+1)=CalendarYear,MONTH(NovSun1+1)=11),NovSun1+1,""))</f>
        <v/>
      </c>
      <c r="V25" s="7" t="str">
        <f>IF(DAY(NovSun1)=1,"",IF(AND(YEAR(NovSun1+2)=CalendarYear,MONTH(NovSun1+2)=11),NovSun1+2,""))</f>
        <v/>
      </c>
      <c r="W25" s="7" t="str">
        <f>IF(DAY(NovSun1)=1,"",IF(AND(YEAR(NovSun1+3)=CalendarYear,MONTH(NovSun1+3)=11),NovSun1+3,""))</f>
        <v/>
      </c>
      <c r="X25" s="7" t="str">
        <f>IF(DAY(NovSun1)=1,"",IF(AND(YEAR(NovSun1+4)=CalendarYear,MONTH(NovSun1+4)=11),NovSun1+4,""))</f>
        <v/>
      </c>
      <c r="Y25" s="7" t="str">
        <f>IF(DAY(NovSun1)=1,"",IF(AND(YEAR(NovSun1+5)=CalendarYear,MONTH(NovSun1+5)=11),NovSun1+5,""))</f>
        <v/>
      </c>
      <c r="Z25" s="7">
        <f>IF(DAY(NovSun1)=1,"",IF(AND(YEAR(NovSun1+6)=CalendarYear,MONTH(NovSun1+6)=11),NovSun1+6,""))</f>
        <v>41944</v>
      </c>
      <c r="AA25" s="7">
        <f>IF(DAY(NovSun1)=1,IF(AND(YEAR(NovSun1)=CalendarYear,MONTH(NovSun1)=11),NovSun1,""),IF(AND(YEAR(NovSun1+7)=CalendarYear,MONTH(NovSun1+7)=11),NovSun1+7,""))</f>
        <v>41945</v>
      </c>
      <c r="AB25" s="7"/>
      <c r="AC25" s="20"/>
      <c r="AD25" s="7">
        <f>IF(DAY(DecSun1)=1,"",IF(AND(YEAR(DecSun1+1)=CalendarYear,MONTH(DecSun1+1)=12),DecSun1+1,""))</f>
        <v>41974</v>
      </c>
      <c r="AE25" s="7">
        <f>IF(DAY(DecSun1)=1,"",IF(AND(YEAR(DecSun1+2)=CalendarYear,MONTH(DecSun1+2)=12),DecSun1+2,""))</f>
        <v>41975</v>
      </c>
      <c r="AF25" s="7">
        <f>IF(DAY(DecSun1)=1,"",IF(AND(YEAR(DecSun1+3)=CalendarYear,MONTH(DecSun1+3)=12),DecSun1+3,""))</f>
        <v>41976</v>
      </c>
      <c r="AG25" s="7">
        <f>IF(DAY(DecSun1)=1,"",IF(AND(YEAR(DecSun1+4)=CalendarYear,MONTH(DecSun1+4)=12),DecSun1+4,""))</f>
        <v>41977</v>
      </c>
      <c r="AH25" s="7">
        <f>IF(DAY(DecSun1)=1,"",IF(AND(YEAR(DecSun1+5)=CalendarYear,MONTH(DecSun1+5)=12),DecSun1+5,""))</f>
        <v>41978</v>
      </c>
      <c r="AI25" s="7">
        <f>IF(DAY(DecSun1)=1,"",IF(AND(YEAR(DecSun1+6)=CalendarYear,MONTH(DecSun1+6)=12),DecSun1+6,""))</f>
        <v>41979</v>
      </c>
      <c r="AJ25" s="7">
        <f>IF(DAY(DecSun1)=1,IF(AND(YEAR(DecSun1)=CalendarYear,MONTH(DecSun1)=12),DecSun1,""),IF(AND(YEAR(DecSun1+7)=CalendarYear,MONTH(DecSun1+7)=12),DecSun1+7,""))</f>
        <v>41980</v>
      </c>
      <c r="AK25" s="18"/>
      <c r="AL25" s="18"/>
      <c r="AM25" s="18"/>
      <c r="AN25" s="19"/>
    </row>
    <row r="26" spans="2:40" x14ac:dyDescent="0.2">
      <c r="B26" s="13"/>
      <c r="C26" s="7">
        <f>IF(DAY(SepSun1)=1,IF(AND(YEAR(SepSun1+1)=CalendarYear,MONTH(SepSun1+1)=9),SepSun1+1,""),IF(AND(YEAR(SepSun1+8)=CalendarYear,MONTH(SepSun1+8)=9),SepSun1+8,""))</f>
        <v>41890</v>
      </c>
      <c r="D26" s="7">
        <f>IF(DAY(SepSun1)=1,IF(AND(YEAR(SepSun1+2)=CalendarYear,MONTH(SepSun1+2)=9),SepSun1+2,""),IF(AND(YEAR(SepSun1+9)=CalendarYear,MONTH(SepSun1+9)=9),SepSun1+9,""))</f>
        <v>41891</v>
      </c>
      <c r="E26" s="7">
        <f>IF(DAY(SepSun1)=1,IF(AND(YEAR(SepSun1+3)=CalendarYear,MONTH(SepSun1+3)=9),SepSun1+3,""),IF(AND(YEAR(SepSun1+10)=CalendarYear,MONTH(SepSun1+10)=9),SepSun1+10,""))</f>
        <v>41892</v>
      </c>
      <c r="F26" s="7">
        <f>IF(DAY(SepSun1)=1,IF(AND(YEAR(SepSun1+4)=CalendarYear,MONTH(SepSun1+4)=9),SepSun1+4,""),IF(AND(YEAR(SepSun1+11)=CalendarYear,MONTH(SepSun1+11)=9),SepSun1+11,""))</f>
        <v>41893</v>
      </c>
      <c r="G26" s="7">
        <f>IF(DAY(SepSun1)=1,IF(AND(YEAR(SepSun1+5)=CalendarYear,MONTH(SepSun1+5)=9),SepSun1+5,""),IF(AND(YEAR(SepSun1+12)=CalendarYear,MONTH(SepSun1+12)=9),SepSun1+12,""))</f>
        <v>41894</v>
      </c>
      <c r="H26" s="7">
        <f>IF(DAY(SepSun1)=1,IF(AND(YEAR(SepSun1+6)=CalendarYear,MONTH(SepSun1+6)=9),SepSun1+6,""),IF(AND(YEAR(SepSun1+13)=CalendarYear,MONTH(SepSun1+13)=9),SepSun1+13,""))</f>
        <v>41895</v>
      </c>
      <c r="I26" s="7">
        <f>IF(DAY(SepSun1)=1,IF(AND(YEAR(SepSun1+7)=CalendarYear,MONTH(SepSun1+7)=9),SepSun1+7,""),IF(AND(YEAR(SepSun1+14)=CalendarYear,MONTH(SepSun1+14)=9),SepSun1+14,""))</f>
        <v>41896</v>
      </c>
      <c r="J26" s="7"/>
      <c r="K26" s="20"/>
      <c r="L26" s="7">
        <f>IF(DAY(OctSun1)=1,IF(AND(YEAR(OctSun1+1)=CalendarYear,MONTH(OctSun1+1)=10),OctSun1+1,""),IF(AND(YEAR(OctSun1+8)=CalendarYear,MONTH(OctSun1+8)=10),OctSun1+8,""))</f>
        <v>41918</v>
      </c>
      <c r="M26" s="7">
        <f>IF(DAY(OctSun1)=1,IF(AND(YEAR(OctSun1+2)=CalendarYear,MONTH(OctSun1+2)=10),OctSun1+2,""),IF(AND(YEAR(OctSun1+9)=CalendarYear,MONTH(OctSun1+9)=10),OctSun1+9,""))</f>
        <v>41919</v>
      </c>
      <c r="N26" s="7">
        <f>IF(DAY(OctSun1)=1,IF(AND(YEAR(OctSun1+3)=CalendarYear,MONTH(OctSun1+3)=10),OctSun1+3,""),IF(AND(YEAR(OctSun1+10)=CalendarYear,MONTH(OctSun1+10)=10),OctSun1+10,""))</f>
        <v>41920</v>
      </c>
      <c r="O26" s="7">
        <f>IF(DAY(OctSun1)=1,IF(AND(YEAR(OctSun1+4)=CalendarYear,MONTH(OctSun1+4)=10),OctSun1+4,""),IF(AND(YEAR(OctSun1+11)=CalendarYear,MONTH(OctSun1+11)=10),OctSun1+11,""))</f>
        <v>41921</v>
      </c>
      <c r="P26" s="7">
        <f>IF(DAY(OctSun1)=1,IF(AND(YEAR(OctSun1+5)=CalendarYear,MONTH(OctSun1+5)=10),OctSun1+5,""),IF(AND(YEAR(OctSun1+12)=CalendarYear,MONTH(OctSun1+12)=10),OctSun1+12,""))</f>
        <v>41922</v>
      </c>
      <c r="Q26" s="7">
        <f>IF(DAY(OctSun1)=1,IF(AND(YEAR(OctSun1+6)=CalendarYear,MONTH(OctSun1+6)=10),OctSun1+6,""),IF(AND(YEAR(OctSun1+13)=CalendarYear,MONTH(OctSun1+13)=10),OctSun1+13,""))</f>
        <v>41923</v>
      </c>
      <c r="R26" s="7">
        <f>IF(DAY(OctSun1)=1,IF(AND(YEAR(OctSun1+7)=CalendarYear,MONTH(OctSun1+7)=10),OctSun1+7,""),IF(AND(YEAR(OctSun1+14)=CalendarYear,MONTH(OctSun1+14)=10),OctSun1+14,""))</f>
        <v>41924</v>
      </c>
      <c r="S26" s="7"/>
      <c r="T26" s="20"/>
      <c r="U26" s="7">
        <f>IF(DAY(NovSun1)=1,IF(AND(YEAR(NovSun1+1)=CalendarYear,MONTH(NovSun1+1)=11),NovSun1+1,""),IF(AND(YEAR(NovSun1+8)=CalendarYear,MONTH(NovSun1+8)=11),NovSun1+8,""))</f>
        <v>41946</v>
      </c>
      <c r="V26" s="7">
        <f>IF(DAY(NovSun1)=1,IF(AND(YEAR(NovSun1+2)=CalendarYear,MONTH(NovSun1+2)=11),NovSun1+2,""),IF(AND(YEAR(NovSun1+9)=CalendarYear,MONTH(NovSun1+9)=11),NovSun1+9,""))</f>
        <v>41947</v>
      </c>
      <c r="W26" s="7">
        <f>IF(DAY(NovSun1)=1,IF(AND(YEAR(NovSun1+3)=CalendarYear,MONTH(NovSun1+3)=11),NovSun1+3,""),IF(AND(YEAR(NovSun1+10)=CalendarYear,MONTH(NovSun1+10)=11),NovSun1+10,""))</f>
        <v>41948</v>
      </c>
      <c r="X26" s="7">
        <f>IF(DAY(NovSun1)=1,IF(AND(YEAR(NovSun1+4)=CalendarYear,MONTH(NovSun1+4)=11),NovSun1+4,""),IF(AND(YEAR(NovSun1+11)=CalendarYear,MONTH(NovSun1+11)=11),NovSun1+11,""))</f>
        <v>41949</v>
      </c>
      <c r="Y26" s="7">
        <f>IF(DAY(NovSun1)=1,IF(AND(YEAR(NovSun1+5)=CalendarYear,MONTH(NovSun1+5)=11),NovSun1+5,""),IF(AND(YEAR(NovSun1+12)=CalendarYear,MONTH(NovSun1+12)=11),NovSun1+12,""))</f>
        <v>41950</v>
      </c>
      <c r="Z26" s="7">
        <f>IF(DAY(NovSun1)=1,IF(AND(YEAR(NovSun1+6)=CalendarYear,MONTH(NovSun1+6)=11),NovSun1+6,""),IF(AND(YEAR(NovSun1+13)=CalendarYear,MONTH(NovSun1+13)=11),NovSun1+13,""))</f>
        <v>41951</v>
      </c>
      <c r="AA26" s="7">
        <f>IF(DAY(NovSun1)=1,IF(AND(YEAR(NovSun1+7)=CalendarYear,MONTH(NovSun1+7)=11),NovSun1+7,""),IF(AND(YEAR(NovSun1+14)=CalendarYear,MONTH(NovSun1+14)=11),NovSun1+14,""))</f>
        <v>41952</v>
      </c>
      <c r="AB26" s="7"/>
      <c r="AC26" s="20"/>
      <c r="AD26" s="7">
        <f>IF(DAY(DecSun1)=1,IF(AND(YEAR(DecSun1+1)=CalendarYear,MONTH(DecSun1+1)=12),DecSun1+1,""),IF(AND(YEAR(DecSun1+8)=CalendarYear,MONTH(DecSun1+8)=12),DecSun1+8,""))</f>
        <v>41981</v>
      </c>
      <c r="AE26" s="7">
        <f>IF(DAY(DecSun1)=1,IF(AND(YEAR(DecSun1+2)=CalendarYear,MONTH(DecSun1+2)=12),DecSun1+2,""),IF(AND(YEAR(DecSun1+9)=CalendarYear,MONTH(DecSun1+9)=12),DecSun1+9,""))</f>
        <v>41982</v>
      </c>
      <c r="AF26" s="7">
        <f>IF(DAY(DecSun1)=1,IF(AND(YEAR(DecSun1+3)=CalendarYear,MONTH(DecSun1+3)=12),DecSun1+3,""),IF(AND(YEAR(DecSun1+10)=CalendarYear,MONTH(DecSun1+10)=12),DecSun1+10,""))</f>
        <v>41983</v>
      </c>
      <c r="AG26" s="7">
        <f>IF(DAY(DecSun1)=1,IF(AND(YEAR(DecSun1+4)=CalendarYear,MONTH(DecSun1+4)=12),DecSun1+4,""),IF(AND(YEAR(DecSun1+11)=CalendarYear,MONTH(DecSun1+11)=12),DecSun1+11,""))</f>
        <v>41984</v>
      </c>
      <c r="AH26" s="7">
        <f>IF(DAY(DecSun1)=1,IF(AND(YEAR(DecSun1+5)=CalendarYear,MONTH(DecSun1+5)=12),DecSun1+5,""),IF(AND(YEAR(DecSun1+12)=CalendarYear,MONTH(DecSun1+12)=12),DecSun1+12,""))</f>
        <v>41985</v>
      </c>
      <c r="AI26" s="7">
        <f>IF(DAY(DecSun1)=1,IF(AND(YEAR(DecSun1+6)=CalendarYear,MONTH(DecSun1+6)=12),DecSun1+6,""),IF(AND(YEAR(DecSun1+13)=CalendarYear,MONTH(DecSun1+13)=12),DecSun1+13,""))</f>
        <v>41986</v>
      </c>
      <c r="AJ26" s="7">
        <f>IF(DAY(DecSun1)=1,IF(AND(YEAR(DecSun1+7)=CalendarYear,MONTH(DecSun1+7)=12),DecSun1+7,""),IF(AND(YEAR(DecSun1+14)=CalendarYear,MONTH(DecSun1+14)=12),DecSun1+14,""))</f>
        <v>41987</v>
      </c>
      <c r="AK26" s="18"/>
      <c r="AL26" s="18"/>
      <c r="AM26" s="18"/>
      <c r="AN26" s="19"/>
    </row>
    <row r="27" spans="2:40" x14ac:dyDescent="0.2">
      <c r="B27" s="13"/>
      <c r="C27" s="7">
        <f>IF(DAY(SepSun1)=1,IF(AND(YEAR(SepSun1+8)=CalendarYear,MONTH(SepSun1+8)=9),SepSun1+8,""),IF(AND(YEAR(SepSun1+15)=CalendarYear,MONTH(SepSun1+15)=9),SepSun1+15,""))</f>
        <v>41897</v>
      </c>
      <c r="D27" s="7">
        <f>IF(DAY(SepSun1)=1,IF(AND(YEAR(SepSun1+9)=CalendarYear,MONTH(SepSun1+9)=9),SepSun1+9,""),IF(AND(YEAR(SepSun1+16)=CalendarYear,MONTH(SepSun1+16)=9),SepSun1+16,""))</f>
        <v>41898</v>
      </c>
      <c r="E27" s="7">
        <f>IF(DAY(SepSun1)=1,IF(AND(YEAR(SepSun1+10)=CalendarYear,MONTH(SepSun1+10)=9),SepSun1+10,""),IF(AND(YEAR(SepSun1+17)=CalendarYear,MONTH(SepSun1+17)=9),SepSun1+17,""))</f>
        <v>41899</v>
      </c>
      <c r="F27" s="7">
        <f>IF(DAY(SepSun1)=1,IF(AND(YEAR(SepSun1+11)=CalendarYear,MONTH(SepSun1+11)=9),SepSun1+11,""),IF(AND(YEAR(SepSun1+18)=CalendarYear,MONTH(SepSun1+18)=9),SepSun1+18,""))</f>
        <v>41900</v>
      </c>
      <c r="G27" s="7">
        <f>IF(DAY(SepSun1)=1,IF(AND(YEAR(SepSun1+12)=CalendarYear,MONTH(SepSun1+12)=9),SepSun1+12,""),IF(AND(YEAR(SepSun1+19)=CalendarYear,MONTH(SepSun1+19)=9),SepSun1+19,""))</f>
        <v>41901</v>
      </c>
      <c r="H27" s="7">
        <f>IF(DAY(SepSun1)=1,IF(AND(YEAR(SepSun1+13)=CalendarYear,MONTH(SepSun1+13)=9),SepSun1+13,""),IF(AND(YEAR(SepSun1+20)=CalendarYear,MONTH(SepSun1+20)=9),SepSun1+20,""))</f>
        <v>41902</v>
      </c>
      <c r="I27" s="7">
        <f>IF(DAY(SepSun1)=1,IF(AND(YEAR(SepSun1+14)=CalendarYear,MONTH(SepSun1+14)=9),SepSun1+14,""),IF(AND(YEAR(SepSun1+21)=CalendarYear,MONTH(SepSun1+21)=9),SepSun1+21,""))</f>
        <v>41903</v>
      </c>
      <c r="J27" s="7"/>
      <c r="K27" s="20"/>
      <c r="L27" s="7">
        <f>IF(DAY(OctSun1)=1,IF(AND(YEAR(OctSun1+8)=CalendarYear,MONTH(OctSun1+8)=10),OctSun1+8,""),IF(AND(YEAR(OctSun1+15)=CalendarYear,MONTH(OctSun1+15)=10),OctSun1+15,""))</f>
        <v>41925</v>
      </c>
      <c r="M27" s="7">
        <f>IF(DAY(OctSun1)=1,IF(AND(YEAR(OctSun1+9)=CalendarYear,MONTH(OctSun1+9)=10),OctSun1+9,""),IF(AND(YEAR(OctSun1+16)=CalendarYear,MONTH(OctSun1+16)=10),OctSun1+16,""))</f>
        <v>41926</v>
      </c>
      <c r="N27" s="7">
        <f>IF(DAY(OctSun1)=1,IF(AND(YEAR(OctSun1+10)=CalendarYear,MONTH(OctSun1+10)=10),OctSun1+10,""),IF(AND(YEAR(OctSun1+17)=CalendarYear,MONTH(OctSun1+17)=10),OctSun1+17,""))</f>
        <v>41927</v>
      </c>
      <c r="O27" s="7">
        <f>IF(DAY(OctSun1)=1,IF(AND(YEAR(OctSun1+11)=CalendarYear,MONTH(OctSun1+11)=10),OctSun1+11,""),IF(AND(YEAR(OctSun1+18)=CalendarYear,MONTH(OctSun1+18)=10),OctSun1+18,""))</f>
        <v>41928</v>
      </c>
      <c r="P27" s="7">
        <f>IF(DAY(OctSun1)=1,IF(AND(YEAR(OctSun1+12)=CalendarYear,MONTH(OctSun1+12)=10),OctSun1+12,""),IF(AND(YEAR(OctSun1+19)=CalendarYear,MONTH(OctSun1+19)=10),OctSun1+19,""))</f>
        <v>41929</v>
      </c>
      <c r="Q27" s="7">
        <f>IF(DAY(OctSun1)=1,IF(AND(YEAR(OctSun1+13)=CalendarYear,MONTH(OctSun1+13)=10),OctSun1+13,""),IF(AND(YEAR(OctSun1+20)=CalendarYear,MONTH(OctSun1+20)=10),OctSun1+20,""))</f>
        <v>41930</v>
      </c>
      <c r="R27" s="7">
        <f>IF(DAY(OctSun1)=1,IF(AND(YEAR(OctSun1+14)=CalendarYear,MONTH(OctSun1+14)=10),OctSun1+14,""),IF(AND(YEAR(OctSun1+21)=CalendarYear,MONTH(OctSun1+21)=10),OctSun1+21,""))</f>
        <v>41931</v>
      </c>
      <c r="S27" s="7"/>
      <c r="T27" s="20"/>
      <c r="U27" s="7">
        <f>IF(DAY(NovSun1)=1,IF(AND(YEAR(NovSun1+8)=CalendarYear,MONTH(NovSun1+8)=11),NovSun1+8,""),IF(AND(YEAR(NovSun1+15)=CalendarYear,MONTH(NovSun1+15)=11),NovSun1+15,""))</f>
        <v>41953</v>
      </c>
      <c r="V27" s="7">
        <f>IF(DAY(NovSun1)=1,IF(AND(YEAR(NovSun1+9)=CalendarYear,MONTH(NovSun1+9)=11),NovSun1+9,""),IF(AND(YEAR(NovSun1+16)=CalendarYear,MONTH(NovSun1+16)=11),NovSun1+16,""))</f>
        <v>41954</v>
      </c>
      <c r="W27" s="7">
        <f>IF(DAY(NovSun1)=1,IF(AND(YEAR(NovSun1+10)=CalendarYear,MONTH(NovSun1+10)=11),NovSun1+10,""),IF(AND(YEAR(NovSun1+17)=CalendarYear,MONTH(NovSun1+17)=11),NovSun1+17,""))</f>
        <v>41955</v>
      </c>
      <c r="X27" s="7">
        <f>IF(DAY(NovSun1)=1,IF(AND(YEAR(NovSun1+11)=CalendarYear,MONTH(NovSun1+11)=11),NovSun1+11,""),IF(AND(YEAR(NovSun1+18)=CalendarYear,MONTH(NovSun1+18)=11),NovSun1+18,""))</f>
        <v>41956</v>
      </c>
      <c r="Y27" s="7">
        <f>IF(DAY(NovSun1)=1,IF(AND(YEAR(NovSun1+12)=CalendarYear,MONTH(NovSun1+12)=11),NovSun1+12,""),IF(AND(YEAR(NovSun1+19)=CalendarYear,MONTH(NovSun1+19)=11),NovSun1+19,""))</f>
        <v>41957</v>
      </c>
      <c r="Z27" s="7">
        <f>IF(DAY(NovSun1)=1,IF(AND(YEAR(NovSun1+13)=CalendarYear,MONTH(NovSun1+13)=11),NovSun1+13,""),IF(AND(YEAR(NovSun1+20)=CalendarYear,MONTH(NovSun1+20)=11),NovSun1+20,""))</f>
        <v>41958</v>
      </c>
      <c r="AA27" s="7">
        <f>IF(DAY(NovSun1)=1,IF(AND(YEAR(NovSun1+14)=CalendarYear,MONTH(NovSun1+14)=11),NovSun1+14,""),IF(AND(YEAR(NovSun1+21)=CalendarYear,MONTH(NovSun1+21)=11),NovSun1+21,""))</f>
        <v>41959</v>
      </c>
      <c r="AB27" s="7"/>
      <c r="AC27" s="20"/>
      <c r="AD27" s="7">
        <f>IF(DAY(DecSun1)=1,IF(AND(YEAR(DecSun1+8)=CalendarYear,MONTH(DecSun1+8)=12),DecSun1+8,""),IF(AND(YEAR(DecSun1+15)=CalendarYear,MONTH(DecSun1+15)=12),DecSun1+15,""))</f>
        <v>41988</v>
      </c>
      <c r="AE27" s="7">
        <f>IF(DAY(DecSun1)=1,IF(AND(YEAR(DecSun1+9)=CalendarYear,MONTH(DecSun1+9)=12),DecSun1+9,""),IF(AND(YEAR(DecSun1+16)=CalendarYear,MONTH(DecSun1+16)=12),DecSun1+16,""))</f>
        <v>41989</v>
      </c>
      <c r="AF27" s="7">
        <f>IF(DAY(DecSun1)=1,IF(AND(YEAR(DecSun1+10)=CalendarYear,MONTH(DecSun1+10)=12),DecSun1+10,""),IF(AND(YEAR(DecSun1+17)=CalendarYear,MONTH(DecSun1+17)=12),DecSun1+17,""))</f>
        <v>41990</v>
      </c>
      <c r="AG27" s="7">
        <f>IF(DAY(DecSun1)=1,IF(AND(YEAR(DecSun1+11)=CalendarYear,MONTH(DecSun1+11)=12),DecSun1+11,""),IF(AND(YEAR(DecSun1+18)=CalendarYear,MONTH(DecSun1+18)=12),DecSun1+18,""))</f>
        <v>41991</v>
      </c>
      <c r="AH27" s="7">
        <f>IF(DAY(DecSun1)=1,IF(AND(YEAR(DecSun1+12)=CalendarYear,MONTH(DecSun1+12)=12),DecSun1+12,""),IF(AND(YEAR(DecSun1+19)=CalendarYear,MONTH(DecSun1+19)=12),DecSun1+19,""))</f>
        <v>41992</v>
      </c>
      <c r="AI27" s="7">
        <f>IF(DAY(DecSun1)=1,IF(AND(YEAR(DecSun1+13)=CalendarYear,MONTH(DecSun1+13)=12),DecSun1+13,""),IF(AND(YEAR(DecSun1+20)=CalendarYear,MONTH(DecSun1+20)=12),DecSun1+20,""))</f>
        <v>41993</v>
      </c>
      <c r="AJ27" s="7">
        <f>IF(DAY(DecSun1)=1,IF(AND(YEAR(DecSun1+14)=CalendarYear,MONTH(DecSun1+14)=12),DecSun1+14,""),IF(AND(YEAR(DecSun1+21)=CalendarYear,MONTH(DecSun1+21)=12),DecSun1+21,""))</f>
        <v>41994</v>
      </c>
      <c r="AK27" s="18"/>
      <c r="AL27" s="18"/>
      <c r="AM27" s="18"/>
      <c r="AN27" s="19"/>
    </row>
    <row r="28" spans="2:40" x14ac:dyDescent="0.2">
      <c r="B28" s="13"/>
      <c r="C28" s="7">
        <f>IF(DAY(SepSun1)=1,IF(AND(YEAR(SepSun1+15)=CalendarYear,MONTH(SepSun1+15)=9),SepSun1+15,""),IF(AND(YEAR(SepSun1+22)=CalendarYear,MONTH(SepSun1+22)=9),SepSun1+22,""))</f>
        <v>41904</v>
      </c>
      <c r="D28" s="7">
        <f>IF(DAY(SepSun1)=1,IF(AND(YEAR(SepSun1+16)=CalendarYear,MONTH(SepSun1+16)=9),SepSun1+16,""),IF(AND(YEAR(SepSun1+23)=CalendarYear,MONTH(SepSun1+23)=9),SepSun1+23,""))</f>
        <v>41905</v>
      </c>
      <c r="E28" s="7">
        <f>IF(DAY(SepSun1)=1,IF(AND(YEAR(SepSun1+17)=CalendarYear,MONTH(SepSun1+17)=9),SepSun1+17,""),IF(AND(YEAR(SepSun1+24)=CalendarYear,MONTH(SepSun1+24)=9),SepSun1+24,""))</f>
        <v>41906</v>
      </c>
      <c r="F28" s="7">
        <f>IF(DAY(SepSun1)=1,IF(AND(YEAR(SepSun1+18)=CalendarYear,MONTH(SepSun1+18)=9),SepSun1+18,""),IF(AND(YEAR(SepSun1+25)=CalendarYear,MONTH(SepSun1+25)=9),SepSun1+25,""))</f>
        <v>41907</v>
      </c>
      <c r="G28" s="7">
        <f>IF(DAY(SepSun1)=1,IF(AND(YEAR(SepSun1+19)=CalendarYear,MONTH(SepSun1+19)=9),SepSun1+19,""),IF(AND(YEAR(SepSun1+26)=CalendarYear,MONTH(SepSun1+26)=9),SepSun1+26,""))</f>
        <v>41908</v>
      </c>
      <c r="H28" s="7">
        <f>IF(DAY(SepSun1)=1,IF(AND(YEAR(SepSun1+20)=CalendarYear,MONTH(SepSun1+20)=9),SepSun1+20,""),IF(AND(YEAR(SepSun1+27)=CalendarYear,MONTH(SepSun1+27)=9),SepSun1+27,""))</f>
        <v>41909</v>
      </c>
      <c r="I28" s="7">
        <f>IF(DAY(SepSun1)=1,IF(AND(YEAR(SepSun1+21)=CalendarYear,MONTH(SepSun1+21)=9),SepSun1+21,""),IF(AND(YEAR(SepSun1+28)=CalendarYear,MONTH(SepSun1+28)=9),SepSun1+28,""))</f>
        <v>41910</v>
      </c>
      <c r="J28" s="7"/>
      <c r="K28" s="20"/>
      <c r="L28" s="7">
        <f>IF(DAY(OctSun1)=1,IF(AND(YEAR(OctSun1+15)=CalendarYear,MONTH(OctSun1+15)=10),OctSun1+15,""),IF(AND(YEAR(OctSun1+22)=CalendarYear,MONTH(OctSun1+22)=10),OctSun1+22,""))</f>
        <v>41932</v>
      </c>
      <c r="M28" s="7">
        <f>IF(DAY(OctSun1)=1,IF(AND(YEAR(OctSun1+16)=CalendarYear,MONTH(OctSun1+16)=10),OctSun1+16,""),IF(AND(YEAR(OctSun1+23)=CalendarYear,MONTH(OctSun1+23)=10),OctSun1+23,""))</f>
        <v>41933</v>
      </c>
      <c r="N28" s="7">
        <f>IF(DAY(OctSun1)=1,IF(AND(YEAR(OctSun1+17)=CalendarYear,MONTH(OctSun1+17)=10),OctSun1+17,""),IF(AND(YEAR(OctSun1+24)=CalendarYear,MONTH(OctSun1+24)=10),OctSun1+24,""))</f>
        <v>41934</v>
      </c>
      <c r="O28" s="7">
        <f>IF(DAY(OctSun1)=1,IF(AND(YEAR(OctSun1+18)=CalendarYear,MONTH(OctSun1+18)=10),OctSun1+18,""),IF(AND(YEAR(OctSun1+25)=CalendarYear,MONTH(OctSun1+25)=10),OctSun1+25,""))</f>
        <v>41935</v>
      </c>
      <c r="P28" s="7">
        <f>IF(DAY(OctSun1)=1,IF(AND(YEAR(OctSun1+19)=CalendarYear,MONTH(OctSun1+19)=10),OctSun1+19,""),IF(AND(YEAR(OctSun1+26)=CalendarYear,MONTH(OctSun1+26)=10),OctSun1+26,""))</f>
        <v>41936</v>
      </c>
      <c r="Q28" s="7">
        <f>IF(DAY(OctSun1)=1,IF(AND(YEAR(OctSun1+20)=CalendarYear,MONTH(OctSun1+20)=10),OctSun1+20,""),IF(AND(YEAR(OctSun1+27)=CalendarYear,MONTH(OctSun1+27)=10),OctSun1+27,""))</f>
        <v>41937</v>
      </c>
      <c r="R28" s="7">
        <f>IF(DAY(OctSun1)=1,IF(AND(YEAR(OctSun1+21)=CalendarYear,MONTH(OctSun1+21)=10),OctSun1+21,""),IF(AND(YEAR(OctSun1+28)=CalendarYear,MONTH(OctSun1+28)=10),OctSun1+28,""))</f>
        <v>41938</v>
      </c>
      <c r="S28" s="7"/>
      <c r="T28" s="20"/>
      <c r="U28" s="7">
        <f>IF(DAY(NovSun1)=1,IF(AND(YEAR(NovSun1+15)=CalendarYear,MONTH(NovSun1+15)=11),NovSun1+15,""),IF(AND(YEAR(NovSun1+22)=CalendarYear,MONTH(NovSun1+22)=11),NovSun1+22,""))</f>
        <v>41960</v>
      </c>
      <c r="V28" s="7">
        <f>IF(DAY(NovSun1)=1,IF(AND(YEAR(NovSun1+16)=CalendarYear,MONTH(NovSun1+16)=11),NovSun1+16,""),IF(AND(YEAR(NovSun1+23)=CalendarYear,MONTH(NovSun1+23)=11),NovSun1+23,""))</f>
        <v>41961</v>
      </c>
      <c r="W28" s="7">
        <f>IF(DAY(NovSun1)=1,IF(AND(YEAR(NovSun1+17)=CalendarYear,MONTH(NovSun1+17)=11),NovSun1+17,""),IF(AND(YEAR(NovSun1+24)=CalendarYear,MONTH(NovSun1+24)=11),NovSun1+24,""))</f>
        <v>41962</v>
      </c>
      <c r="X28" s="7">
        <f>IF(DAY(NovSun1)=1,IF(AND(YEAR(NovSun1+18)=CalendarYear,MONTH(NovSun1+18)=11),NovSun1+18,""),IF(AND(YEAR(NovSun1+25)=CalendarYear,MONTH(NovSun1+25)=11),NovSun1+25,""))</f>
        <v>41963</v>
      </c>
      <c r="Y28" s="7">
        <f>IF(DAY(NovSun1)=1,IF(AND(YEAR(NovSun1+19)=CalendarYear,MONTH(NovSun1+19)=11),NovSun1+19,""),IF(AND(YEAR(NovSun1+26)=CalendarYear,MONTH(NovSun1+26)=11),NovSun1+26,""))</f>
        <v>41964</v>
      </c>
      <c r="Z28" s="7">
        <f>IF(DAY(NovSun1)=1,IF(AND(YEAR(NovSun1+20)=CalendarYear,MONTH(NovSun1+20)=11),NovSun1+20,""),IF(AND(YEAR(NovSun1+27)=CalendarYear,MONTH(NovSun1+27)=11),NovSun1+27,""))</f>
        <v>41965</v>
      </c>
      <c r="AA28" s="7">
        <f>IF(DAY(NovSun1)=1,IF(AND(YEAR(NovSun1+21)=CalendarYear,MONTH(NovSun1+21)=11),NovSun1+21,""),IF(AND(YEAR(NovSun1+28)=CalendarYear,MONTH(NovSun1+28)=11),NovSun1+28,""))</f>
        <v>41966</v>
      </c>
      <c r="AB28" s="7"/>
      <c r="AC28" s="20"/>
      <c r="AD28" s="7">
        <f>IF(DAY(DecSun1)=1,IF(AND(YEAR(DecSun1+15)=CalendarYear,MONTH(DecSun1+15)=12),DecSun1+15,""),IF(AND(YEAR(DecSun1+22)=CalendarYear,MONTH(DecSun1+22)=12),DecSun1+22,""))</f>
        <v>41995</v>
      </c>
      <c r="AE28" s="7">
        <f>IF(DAY(DecSun1)=1,IF(AND(YEAR(DecSun1+16)=CalendarYear,MONTH(DecSun1+16)=12),DecSun1+16,""),IF(AND(YEAR(DecSun1+23)=CalendarYear,MONTH(DecSun1+23)=12),DecSun1+23,""))</f>
        <v>41996</v>
      </c>
      <c r="AF28" s="7">
        <f>IF(DAY(DecSun1)=1,IF(AND(YEAR(DecSun1+17)=CalendarYear,MONTH(DecSun1+17)=12),DecSun1+17,""),IF(AND(YEAR(DecSun1+24)=CalendarYear,MONTH(DecSun1+24)=12),DecSun1+24,""))</f>
        <v>41997</v>
      </c>
      <c r="AG28" s="7">
        <f>IF(DAY(DecSun1)=1,IF(AND(YEAR(DecSun1+18)=CalendarYear,MONTH(DecSun1+18)=12),DecSun1+18,""),IF(AND(YEAR(DecSun1+25)=CalendarYear,MONTH(DecSun1+25)=12),DecSun1+25,""))</f>
        <v>41998</v>
      </c>
      <c r="AH28" s="7">
        <f>IF(DAY(DecSun1)=1,IF(AND(YEAR(DecSun1+19)=CalendarYear,MONTH(DecSun1+19)=12),DecSun1+19,""),IF(AND(YEAR(DecSun1+26)=CalendarYear,MONTH(DecSun1+26)=12),DecSun1+26,""))</f>
        <v>41999</v>
      </c>
      <c r="AI28" s="7">
        <f>IF(DAY(DecSun1)=1,IF(AND(YEAR(DecSun1+20)=CalendarYear,MONTH(DecSun1+20)=12),DecSun1+20,""),IF(AND(YEAR(DecSun1+27)=CalendarYear,MONTH(DecSun1+27)=12),DecSun1+27,""))</f>
        <v>42000</v>
      </c>
      <c r="AJ28" s="7">
        <f>IF(DAY(DecSun1)=1,IF(AND(YEAR(DecSun1+21)=CalendarYear,MONTH(DecSun1+21)=12),DecSun1+21,""),IF(AND(YEAR(DecSun1+28)=CalendarYear,MONTH(DecSun1+28)=12),DecSun1+28,""))</f>
        <v>42001</v>
      </c>
      <c r="AK28" s="18"/>
      <c r="AL28" s="18"/>
      <c r="AM28" s="18"/>
      <c r="AN28" s="19"/>
    </row>
    <row r="29" spans="2:40" x14ac:dyDescent="0.2">
      <c r="B29" s="13"/>
      <c r="C29" s="7">
        <f>IF(DAY(SepSun1)=1,IF(AND(YEAR(SepSun1+22)=CalendarYear,MONTH(SepSun1+22)=9),SepSun1+22,""),IF(AND(YEAR(SepSun1+29)=CalendarYear,MONTH(SepSun1+29)=9),SepSun1+29,""))</f>
        <v>41911</v>
      </c>
      <c r="D29" s="7">
        <f>IF(DAY(SepSun1)=1,IF(AND(YEAR(SepSun1+23)=CalendarYear,MONTH(SepSun1+23)=9),SepSun1+23,""),IF(AND(YEAR(SepSun1+30)=CalendarYear,MONTH(SepSun1+30)=9),SepSun1+30,""))</f>
        <v>41912</v>
      </c>
      <c r="E29" s="7" t="str">
        <f>IF(DAY(SepSun1)=1,IF(AND(YEAR(SepSun1+24)=CalendarYear,MONTH(SepSun1+24)=9),SepSun1+24,""),IF(AND(YEAR(SepSun1+31)=CalendarYear,MONTH(SepSun1+31)=9),SepSun1+31,""))</f>
        <v/>
      </c>
      <c r="F29" s="7" t="str">
        <f>IF(DAY(SepSun1)=1,IF(AND(YEAR(SepSun1+25)=CalendarYear,MONTH(SepSun1+25)=9),SepSun1+25,""),IF(AND(YEAR(SepSun1+32)=CalendarYear,MONTH(SepSun1+32)=9),SepSun1+32,""))</f>
        <v/>
      </c>
      <c r="G29" s="7" t="str">
        <f>IF(DAY(SepSun1)=1,IF(AND(YEAR(SepSun1+26)=CalendarYear,MONTH(SepSun1+26)=9),SepSun1+26,""),IF(AND(YEAR(SepSun1+33)=CalendarYear,MONTH(SepSun1+33)=9),SepSun1+33,""))</f>
        <v/>
      </c>
      <c r="H29" s="7" t="str">
        <f>IF(DAY(SepSun1)=1,IF(AND(YEAR(SepSun1+27)=CalendarYear,MONTH(SepSun1+27)=9),SepSun1+27,""),IF(AND(YEAR(SepSun1+34)=CalendarYear,MONTH(SepSun1+34)=9),SepSun1+34,""))</f>
        <v/>
      </c>
      <c r="I29" s="7" t="str">
        <f>IF(DAY(SepSun1)=1,IF(AND(YEAR(SepSun1+28)=CalendarYear,MONTH(SepSun1+28)=9),SepSun1+28,""),IF(AND(YEAR(SepSun1+35)=CalendarYear,MONTH(SepSun1+35)=9),SepSun1+35,""))</f>
        <v/>
      </c>
      <c r="J29" s="7"/>
      <c r="K29" s="20"/>
      <c r="L29" s="7">
        <f>IF(DAY(OctSun1)=1,IF(AND(YEAR(OctSun1+22)=CalendarYear,MONTH(OctSun1+22)=10),OctSun1+22,""),IF(AND(YEAR(OctSun1+29)=CalendarYear,MONTH(OctSun1+29)=10),OctSun1+29,""))</f>
        <v>41939</v>
      </c>
      <c r="M29" s="7">
        <f>IF(DAY(OctSun1)=1,IF(AND(YEAR(OctSun1+23)=CalendarYear,MONTH(OctSun1+23)=10),OctSun1+23,""),IF(AND(YEAR(OctSun1+30)=CalendarYear,MONTH(OctSun1+30)=10),OctSun1+30,""))</f>
        <v>41940</v>
      </c>
      <c r="N29" s="7">
        <f>IF(DAY(OctSun1)=1,IF(AND(YEAR(OctSun1+24)=CalendarYear,MONTH(OctSun1+24)=10),OctSun1+24,""),IF(AND(YEAR(OctSun1+31)=CalendarYear,MONTH(OctSun1+31)=10),OctSun1+31,""))</f>
        <v>41941</v>
      </c>
      <c r="O29" s="7">
        <f>IF(DAY(OctSun1)=1,IF(AND(YEAR(OctSun1+25)=CalendarYear,MONTH(OctSun1+25)=10),OctSun1+25,""),IF(AND(YEAR(OctSun1+32)=CalendarYear,MONTH(OctSun1+32)=10),OctSun1+32,""))</f>
        <v>41942</v>
      </c>
      <c r="P29" s="7">
        <f>IF(DAY(OctSun1)=1,IF(AND(YEAR(OctSun1+26)=CalendarYear,MONTH(OctSun1+26)=10),OctSun1+26,""),IF(AND(YEAR(OctSun1+33)=CalendarYear,MONTH(OctSun1+33)=10),OctSun1+33,""))</f>
        <v>41943</v>
      </c>
      <c r="Q29" s="7" t="str">
        <f>IF(DAY(OctSun1)=1,IF(AND(YEAR(OctSun1+27)=CalendarYear,MONTH(OctSun1+27)=10),OctSun1+27,""),IF(AND(YEAR(OctSun1+34)=CalendarYear,MONTH(OctSun1+34)=10),OctSun1+34,""))</f>
        <v/>
      </c>
      <c r="R29" s="7" t="str">
        <f>IF(DAY(OctSun1)=1,IF(AND(YEAR(OctSun1+28)=CalendarYear,MONTH(OctSun1+28)=10),OctSun1+28,""),IF(AND(YEAR(OctSun1+35)=CalendarYear,MONTH(OctSun1+35)=10),OctSun1+35,""))</f>
        <v/>
      </c>
      <c r="S29" s="7"/>
      <c r="T29" s="20"/>
      <c r="U29" s="7">
        <f>IF(DAY(NovSun1)=1,IF(AND(YEAR(NovSun1+22)=CalendarYear,MONTH(NovSun1+22)=11),NovSun1+22,""),IF(AND(YEAR(NovSun1+29)=CalendarYear,MONTH(NovSun1+29)=11),NovSun1+29,""))</f>
        <v>41967</v>
      </c>
      <c r="V29" s="7">
        <f>IF(DAY(NovSun1)=1,IF(AND(YEAR(NovSun1+23)=CalendarYear,MONTH(NovSun1+23)=11),NovSun1+23,""),IF(AND(YEAR(NovSun1+30)=CalendarYear,MONTH(NovSun1+30)=11),NovSun1+30,""))</f>
        <v>41968</v>
      </c>
      <c r="W29" s="7">
        <f>IF(DAY(NovSun1)=1,IF(AND(YEAR(NovSun1+24)=CalendarYear,MONTH(NovSun1+24)=11),NovSun1+24,""),IF(AND(YEAR(NovSun1+31)=CalendarYear,MONTH(NovSun1+31)=11),NovSun1+31,""))</f>
        <v>41969</v>
      </c>
      <c r="X29" s="7">
        <f>IF(DAY(NovSun1)=1,IF(AND(YEAR(NovSun1+25)=CalendarYear,MONTH(NovSun1+25)=11),NovSun1+25,""),IF(AND(YEAR(NovSun1+32)=CalendarYear,MONTH(NovSun1+32)=11),NovSun1+32,""))</f>
        <v>41970</v>
      </c>
      <c r="Y29" s="7">
        <f>IF(DAY(NovSun1)=1,IF(AND(YEAR(NovSun1+26)=CalendarYear,MONTH(NovSun1+26)=11),NovSun1+26,""),IF(AND(YEAR(NovSun1+33)=CalendarYear,MONTH(NovSun1+33)=11),NovSun1+33,""))</f>
        <v>41971</v>
      </c>
      <c r="Z29" s="7">
        <f>IF(DAY(NovSun1)=1,IF(AND(YEAR(NovSun1+27)=CalendarYear,MONTH(NovSun1+27)=11),NovSun1+27,""),IF(AND(YEAR(NovSun1+34)=CalendarYear,MONTH(NovSun1+34)=11),NovSun1+34,""))</f>
        <v>41972</v>
      </c>
      <c r="AA29" s="7">
        <f>IF(DAY(NovSun1)=1,IF(AND(YEAR(NovSun1+28)=CalendarYear,MONTH(NovSun1+28)=11),NovSun1+28,""),IF(AND(YEAR(NovSun1+35)=CalendarYear,MONTH(NovSun1+35)=11),NovSun1+35,""))</f>
        <v>41973</v>
      </c>
      <c r="AB29" s="7"/>
      <c r="AC29" s="20"/>
      <c r="AD29" s="7">
        <f>IF(DAY(DecSun1)=1,IF(AND(YEAR(DecSun1+22)=CalendarYear,MONTH(DecSun1+22)=12),DecSun1+22,""),IF(AND(YEAR(DecSun1+29)=CalendarYear,MONTH(DecSun1+29)=12),DecSun1+29,""))</f>
        <v>42002</v>
      </c>
      <c r="AE29" s="7">
        <f>IF(DAY(DecSun1)=1,IF(AND(YEAR(DecSun1+23)=CalendarYear,MONTH(DecSun1+23)=12),DecSun1+23,""),IF(AND(YEAR(DecSun1+30)=CalendarYear,MONTH(DecSun1+30)=12),DecSun1+30,""))</f>
        <v>42003</v>
      </c>
      <c r="AF29" s="7">
        <f>IF(DAY(DecSun1)=1,IF(AND(YEAR(DecSun1+24)=CalendarYear,MONTH(DecSun1+24)=12),DecSun1+24,""),IF(AND(YEAR(DecSun1+31)=CalendarYear,MONTH(DecSun1+31)=12),DecSun1+31,""))</f>
        <v>42004</v>
      </c>
      <c r="AG29" s="7" t="str">
        <f>IF(DAY(DecSun1)=1,IF(AND(YEAR(DecSun1+25)=CalendarYear,MONTH(DecSun1+25)=12),DecSun1+25,""),IF(AND(YEAR(DecSun1+32)=CalendarYear,MONTH(DecSun1+32)=12),DecSun1+32,""))</f>
        <v/>
      </c>
      <c r="AH29" s="7" t="str">
        <f>IF(DAY(DecSun1)=1,IF(AND(YEAR(DecSun1+26)=CalendarYear,MONTH(DecSun1+26)=12),DecSun1+26,""),IF(AND(YEAR(DecSun1+33)=CalendarYear,MONTH(DecSun1+33)=12),DecSun1+33,""))</f>
        <v/>
      </c>
      <c r="AI29" s="7" t="str">
        <f>IF(DAY(DecSun1)=1,IF(AND(YEAR(DecSun1+27)=CalendarYear,MONTH(DecSun1+27)=12),DecSun1+27,""),IF(AND(YEAR(DecSun1+34)=CalendarYear,MONTH(DecSun1+34)=12),DecSun1+34,""))</f>
        <v/>
      </c>
      <c r="AJ29" s="7" t="str">
        <f>IF(DAY(DecSun1)=1,IF(AND(YEAR(DecSun1+28)=CalendarYear,MONTH(DecSun1+28)=12),DecSun1+28,""),IF(AND(YEAR(DecSun1+35)=CalendarYear,MONTH(DecSun1+35)=12),DecSun1+35,""))</f>
        <v/>
      </c>
      <c r="AK29" s="18"/>
      <c r="AL29" s="18"/>
      <c r="AM29" s="18"/>
      <c r="AN29" s="19"/>
    </row>
    <row r="30" spans="2:40" x14ac:dyDescent="0.2">
      <c r="B30" s="13"/>
      <c r="C30" s="7" t="str">
        <f>IF(DAY(SepSun1)=1,IF(AND(YEAR(SepSun1+29)=CalendarYear,MONTH(SepSun1+29)=9),SepSun1+29,""),IF(AND(YEAR(SepSun1+36)=CalendarYear,MONTH(SepSun1+36)=9),SepSun1+36,""))</f>
        <v/>
      </c>
      <c r="D30" s="7" t="str">
        <f>IF(DAY(SepSun1)=1,IF(AND(YEAR(SepSun1+30)=CalendarYear,MONTH(SepSun1+30)=9),SepSun1+30,""),IF(AND(YEAR(SepSun1+37)=CalendarYear,MONTH(SepSun1+37)=9),SepSun1+37,""))</f>
        <v/>
      </c>
      <c r="E30" s="7" t="str">
        <f>IF(DAY(SepSun1)=1,IF(AND(YEAR(SepSun1+31)=CalendarYear,MONTH(SepSun1+31)=9),SepSun1+31,""),IF(AND(YEAR(SepSun1+38)=CalendarYear,MONTH(SepSun1+38)=9),SepSun1+38,""))</f>
        <v/>
      </c>
      <c r="F30" s="7" t="str">
        <f>IF(DAY(SepSun1)=1,IF(AND(YEAR(SepSun1+32)=CalendarYear,MONTH(SepSun1+32)=9),SepSun1+32,""),IF(AND(YEAR(SepSun1+39)=CalendarYear,MONTH(SepSun1+39)=9),SepSun1+39,""))</f>
        <v/>
      </c>
      <c r="G30" s="7" t="str">
        <f>IF(DAY(SepSun1)=1,IF(AND(YEAR(SepSun1+33)=CalendarYear,MONTH(SepSun1+33)=9),SepSun1+33,""),IF(AND(YEAR(SepSun1+40)=CalendarYear,MONTH(SepSun1+40)=9),SepSun1+40,""))</f>
        <v/>
      </c>
      <c r="H30" s="7" t="str">
        <f>IF(DAY(SepSun1)=1,IF(AND(YEAR(SepSun1+34)=CalendarYear,MONTH(SepSun1+34)=9),SepSun1+34,""),IF(AND(YEAR(SepSun1+41)=CalendarYear,MONTH(SepSun1+41)=9),SepSun1+41,""))</f>
        <v/>
      </c>
      <c r="I30" s="7" t="str">
        <f>IF(DAY(SepSun1)=1,IF(AND(YEAR(SepSun1+35)=CalendarYear,MONTH(SepSun1+35)=9),SepSun1+35,""),IF(AND(YEAR(SepSun1+42)=CalendarYear,MONTH(SepSun1+42)=9),SepSun1+42,""))</f>
        <v/>
      </c>
      <c r="J30" s="7"/>
      <c r="K30" s="20"/>
      <c r="L30" s="7" t="str">
        <f>IF(DAY(OctSun1)=1,IF(AND(YEAR(OctSun1+29)=CalendarYear,MONTH(OctSun1+29)=10),OctSun1+29,""),IF(AND(YEAR(OctSun1+36)=CalendarYear,MONTH(OctSun1+36)=10),OctSun1+36,""))</f>
        <v/>
      </c>
      <c r="M30" s="7" t="str">
        <f>IF(DAY(OctSun1)=1,IF(AND(YEAR(OctSun1+30)=CalendarYear,MONTH(OctSun1+30)=10),OctSun1+30,""),IF(AND(YEAR(OctSun1+37)=CalendarYear,MONTH(OctSun1+37)=10),OctSun1+37,""))</f>
        <v/>
      </c>
      <c r="N30" s="7" t="str">
        <f>IF(DAY(OctSun1)=1,IF(AND(YEAR(OctSun1+31)=CalendarYear,MONTH(OctSun1+31)=10),OctSun1+31,""),IF(AND(YEAR(OctSun1+38)=CalendarYear,MONTH(OctSun1+38)=10),OctSun1+38,""))</f>
        <v/>
      </c>
      <c r="O30" s="7" t="str">
        <f>IF(DAY(OctSun1)=1,IF(AND(YEAR(OctSun1+32)=CalendarYear,MONTH(OctSun1+32)=10),OctSun1+32,""),IF(AND(YEAR(OctSun1+39)=CalendarYear,MONTH(OctSun1+39)=10),OctSun1+39,""))</f>
        <v/>
      </c>
      <c r="P30" s="7" t="str">
        <f>IF(DAY(OctSun1)=1,IF(AND(YEAR(OctSun1+33)=CalendarYear,MONTH(OctSun1+33)=10),OctSun1+33,""),IF(AND(YEAR(OctSun1+40)=CalendarYear,MONTH(OctSun1+40)=10),OctSun1+40,""))</f>
        <v/>
      </c>
      <c r="Q30" s="7" t="str">
        <f>IF(DAY(OctSun1)=1,IF(AND(YEAR(OctSun1+34)=CalendarYear,MONTH(OctSun1+34)=10),OctSun1+34,""),IF(AND(YEAR(OctSun1+41)=CalendarYear,MONTH(OctSun1+41)=10),OctSun1+41,""))</f>
        <v/>
      </c>
      <c r="R30" s="7" t="str">
        <f>IF(DAY(OctSun1)=1,IF(AND(YEAR(OctSun1+35)=CalendarYear,MONTH(OctSun1+35)=10),OctSun1+35,""),IF(AND(YEAR(OctSun1+42)=CalendarYear,MONTH(OctSun1+42)=10),OctSun1+42,""))</f>
        <v/>
      </c>
      <c r="S30" s="7"/>
      <c r="T30" s="20"/>
      <c r="U30" s="7" t="str">
        <f>IF(DAY(NovSun1)=1,IF(AND(YEAR(NovSun1+29)=CalendarYear,MONTH(NovSun1+29)=11),NovSun1+29,""),IF(AND(YEAR(NovSun1+36)=CalendarYear,MONTH(NovSun1+36)=11),NovSun1+36,""))</f>
        <v/>
      </c>
      <c r="V30" s="7" t="str">
        <f>IF(DAY(NovSun1)=1,IF(AND(YEAR(NovSun1+30)=CalendarYear,MONTH(NovSun1+30)=11),NovSun1+30,""),IF(AND(YEAR(NovSun1+37)=CalendarYear,MONTH(NovSun1+37)=11),NovSun1+37,""))</f>
        <v/>
      </c>
      <c r="W30" s="7" t="str">
        <f>IF(DAY(NovSun1)=1,IF(AND(YEAR(NovSun1+31)=CalendarYear,MONTH(NovSun1+31)=11),NovSun1+31,""),IF(AND(YEAR(NovSun1+38)=CalendarYear,MONTH(NovSun1+38)=11),NovSun1+38,""))</f>
        <v/>
      </c>
      <c r="X30" s="7" t="str">
        <f>IF(DAY(NovSun1)=1,IF(AND(YEAR(NovSun1+32)=CalendarYear,MONTH(NovSun1+32)=11),NovSun1+32,""),IF(AND(YEAR(NovSun1+39)=CalendarYear,MONTH(NovSun1+39)=11),NovSun1+39,""))</f>
        <v/>
      </c>
      <c r="Y30" s="7" t="str">
        <f>IF(DAY(NovSun1)=1,IF(AND(YEAR(NovSun1+33)=CalendarYear,MONTH(NovSun1+33)=11),NovSun1+33,""),IF(AND(YEAR(NovSun1+40)=CalendarYear,MONTH(NovSun1+40)=11),NovSun1+40,""))</f>
        <v/>
      </c>
      <c r="Z30" s="7" t="str">
        <f>IF(DAY(NovSun1)=1,IF(AND(YEAR(NovSun1+34)=CalendarYear,MONTH(NovSun1+34)=11),NovSun1+34,""),IF(AND(YEAR(NovSun1+41)=CalendarYear,MONTH(NovSun1+41)=11),NovSun1+41,""))</f>
        <v/>
      </c>
      <c r="AA30" s="7" t="str">
        <f>IF(DAY(NovSun1)=1,IF(AND(YEAR(NovSun1+35)=CalendarYear,MONTH(NovSun1+35)=11),NovSun1+35,""),IF(AND(YEAR(NovSun1+42)=CalendarYear,MONTH(NovSun1+42)=11),NovSun1+42,""))</f>
        <v/>
      </c>
      <c r="AB30" s="7"/>
      <c r="AC30" s="20"/>
      <c r="AD30" s="7" t="str">
        <f>IF(DAY(DecSun1)=1,IF(AND(YEAR(DecSun1+29)=CalendarYear,MONTH(DecSun1+29)=12),DecSun1+29,""),IF(AND(YEAR(DecSun1+36)=CalendarYear,MONTH(DecSun1+36)=12),DecSun1+36,""))</f>
        <v/>
      </c>
      <c r="AE30" s="7" t="str">
        <f>IF(DAY(DecSun1)=1,IF(AND(YEAR(DecSun1+30)=CalendarYear,MONTH(DecSun1+30)=12),DecSun1+30,""),IF(AND(YEAR(DecSun1+37)=CalendarYear,MONTH(DecSun1+37)=12),DecSun1+37,""))</f>
        <v/>
      </c>
      <c r="AF30" s="7" t="str">
        <f>IF(DAY(DecSun1)=1,IF(AND(YEAR(DecSun1+31)=CalendarYear,MONTH(DecSun1+31)=12),DecSun1+31,""),IF(AND(YEAR(DecSun1+38)=CalendarYear,MONTH(DecSun1+38)=12),DecSun1+38,""))</f>
        <v/>
      </c>
      <c r="AG30" s="7" t="str">
        <f>IF(DAY(DecSun1)=1,IF(AND(YEAR(DecSun1+32)=CalendarYear,MONTH(DecSun1+32)=12),DecSun1+32,""),IF(AND(YEAR(DecSun1+39)=CalendarYear,MONTH(DecSun1+39)=12),DecSun1+39,""))</f>
        <v/>
      </c>
      <c r="AH30" s="7" t="str">
        <f>IF(DAY(DecSun1)=1,IF(AND(YEAR(DecSun1+33)=CalendarYear,MONTH(DecSun1+33)=12),DecSun1+33,""),IF(AND(YEAR(DecSun1+40)=CalendarYear,MONTH(DecSun1+40)=12),DecSun1+40,""))</f>
        <v/>
      </c>
      <c r="AI30" s="7" t="str">
        <f>IF(DAY(DecSun1)=1,IF(AND(YEAR(DecSun1+34)=CalendarYear,MONTH(DecSun1+34)=12),DecSun1+34,""),IF(AND(YEAR(DecSun1+41)=CalendarYear,MONTH(DecSun1+41)=12),DecSun1+41,""))</f>
        <v/>
      </c>
      <c r="AJ30" s="7" t="str">
        <f>IF(DAY(DecSun1)=1,IF(AND(YEAR(DecSun1+35)=CalendarYear,MONTH(DecSun1+35)=12),DecSun1+35,""),IF(AND(YEAR(DecSun1+42)=CalendarYear,MONTH(DecSun1+42)=12),DecSun1+42,""))</f>
        <v/>
      </c>
      <c r="AK30" s="18"/>
      <c r="AL30" s="18"/>
      <c r="AM30" s="18"/>
      <c r="AN30" s="19"/>
    </row>
    <row r="31" spans="2:40" ht="9" customHeight="1" x14ac:dyDescent="0.2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3"/>
    </row>
    <row r="32" spans="2:40" x14ac:dyDescent="0.2">
      <c r="C32" s="2"/>
      <c r="D32" s="2"/>
      <c r="E32" s="2"/>
      <c r="F32" s="2"/>
      <c r="G32" s="2"/>
      <c r="H32" s="2"/>
      <c r="I32" s="2"/>
      <c r="J32" s="2"/>
      <c r="K32" s="1"/>
      <c r="L32" s="1"/>
      <c r="M32" s="1"/>
      <c r="N32" s="1"/>
      <c r="O32" s="1"/>
      <c r="P32" s="1"/>
      <c r="Q32" s="1"/>
      <c r="R32" s="1"/>
      <c r="S32" s="1"/>
    </row>
  </sheetData>
  <mergeCells count="14">
    <mergeCell ref="C3:AD3"/>
    <mergeCell ref="AE3:AI3"/>
    <mergeCell ref="C23:I23"/>
    <mergeCell ref="L23:R23"/>
    <mergeCell ref="U23:AA23"/>
    <mergeCell ref="AD23:AJ23"/>
    <mergeCell ref="C5:I5"/>
    <mergeCell ref="L5:R5"/>
    <mergeCell ref="U5:AA5"/>
    <mergeCell ref="AD5:AJ5"/>
    <mergeCell ref="C14:I14"/>
    <mergeCell ref="L14:R14"/>
    <mergeCell ref="U14:AA14"/>
    <mergeCell ref="AD14:AJ14"/>
  </mergeCells>
  <conditionalFormatting sqref="C7:I12 L7:R12 U7:AA12 AD7:AJ12 C16:I21 L16:R21 U16:AA21 AD16:AJ21 C25:I30 L25:R30 U25:AA30 AD25:AJ30">
    <cfRule type="expression" dxfId="0" priority="1">
      <formula>VLOOKUP(C7,ImportantDates,1,FALSE)=C7</formula>
    </cfRule>
  </conditionalFormatting>
  <printOptions horizontalCentered="1"/>
  <pageMargins left="0.5" right="0.5" top="0.75" bottom="0.75" header="0.3" footer="0.3"/>
  <pageSetup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EEE6BDA-63BA-4EE8-B80F-63EC690A98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tony</vt:lpstr>
      <vt:lpstr>CalendarYear</vt:lpstr>
      <vt:lpstr>tony!Print_Area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2013-05-02T04:17:23Z</dcterms:created>
  <dcterms:modified xsi:type="dcterms:W3CDTF">2013-05-02T06:02:48Z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TC025506549991</vt:lpwstr>
  </property>
</Properties>
</file>